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<sst xmlns="http://schemas.openxmlformats.org/spreadsheetml/2006/main" count="549" uniqueCount="180">
  <si>
    <t>Прекршајни суд у Параћину</t>
  </si>
  <si>
    <t>Материја</t>
  </si>
  <si>
    <t>%</t>
  </si>
  <si>
    <t>Недељко Бодирога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</si>
  <si>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</si>
  <si>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</si>
  <si>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</si>
  <si>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</si>
  <si>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</si>
  <si>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</si>
  <si>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</si>
  <si>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</si>
  <si>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</si>
  <si>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</si>
  <si>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</si>
  <si>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</si>
  <si>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</si>
  <si>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</si>
  <si>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</si>
  <si>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</si>
  <si>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</si>
  <si>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</si>
  <si>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</si>
  <si>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</si>
  <si>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</si>
  <si>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</si>
  <si>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</si>
  <si>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</si>
  <si>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</si>
  <si>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</si>
  <si>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</si>
  <si>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</si>
  <si>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</si>
  <si>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</si>
  <si>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</si>
  <si>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</si>
  <si>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</si>
  <si>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</si>
  <si>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</si>
  <si>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</si>
  <si>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</si>
  <si>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</si>
  <si>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</si>
  <si>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</si>
  <si>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</si>
  <si>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</si>
  <si>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</si>
  <si>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</si>
  <si>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</si>
  <si>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РАЗЛИКА ПОДАТАКА ИЗ ОВЕ И ТАБЕЛЕ Т1</t>
  </si>
  <si>
    <t>____________________________________</t>
  </si>
  <si>
    <t>БРОЈ СУДИЈА</t>
  </si>
  <si>
    <t>ИЗ ОВЕ ТАБЕЛЕ</t>
  </si>
  <si>
    <t>ИЗ ТАБЕЛЕ Т1</t>
  </si>
  <si>
    <t>NAZIV PREKRŠAJNOG SUDA:</t>
  </si>
  <si>
    <t>Prekršajni sud u Paraćinu</t>
  </si>
  <si>
    <t>IZVEŠTAJ O RADU SUDA ZA PERIOD OD 01.01.2021. DO 31.12.2021.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</si>
  <si>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</si>
  <si>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</si>
  <si>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</si>
  <si>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</si>
  <si>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</si>
  <si>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</si>
  <si>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</si>
  <si>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</si>
  <si>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</si>
  <si>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</si>
  <si>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</si>
  <si>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</si>
  <si>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</si>
  <si>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</si>
  <si>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</si>
  <si>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</si>
  <si>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</si>
  <si>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</si>
  <si>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</si>
  <si>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</si>
  <si>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</si>
  <si>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</si>
  <si>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</si>
  <si>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</si>
  <si>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</si>
  <si>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</si>
  <si>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</si>
  <si>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</si>
  <si>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</si>
  <si>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</si>
  <si>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</si>
  <si>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</si>
  <si>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</si>
  <si>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</si>
  <si>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</si>
  <si>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</si>
  <si>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</si>
  <si>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</si>
  <si>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</si>
  <si>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</si>
  <si>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</si>
  <si>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</si>
  <si>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</si>
  <si>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</si>
  <si>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</si>
  <si>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</si>
  <si>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</si>
  <si>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</si>
  <si>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</si>
  <si>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</si>
  <si>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</si>
  <si>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</si>
  <si>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</si>
  <si>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</si>
  <si>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</si>
  <si>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</si>
  <si>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</si>
  <si>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</si>
  <si>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</si>
  <si>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</si>
  <si>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</si>
  <si>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</si>
  <si>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</si>
  <si>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</si>
  <si>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</si>
  <si>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</si>
  <si>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</si>
  <si>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</si>
  <si>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</si>
  <si>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</si>
  <si>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</si>
  <si>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</si>
  <si>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Nedeljko Bodiroga</t>
  </si>
  <si>
    <t>IZVEŠTAJ O NEREŠENIM STARIM PREDMETIMA NA DAN 31.12.2021. GODINE  - PREMA DATUMU INICIJALNOG AKTA</t>
  </si>
  <si>
    <t>NAZIV SUDA</t>
  </si>
  <si>
    <t>Broj sudija</t>
  </si>
  <si>
    <t>UKUPNO U RADU (ukupno nerešeno na početku + ukupno primljeno) 01.01-31.12.2021.</t>
  </si>
  <si>
    <t>UKUPNO NEREŠENIH  STARIH PREDMETA na dan 31.12.2021.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</si>
  <si>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</si>
  <si>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</si>
  <si>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</si>
  <si>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</si>
  <si>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</si>
  <si>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</si>
  <si>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</si>
  <si>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</si>
  <si>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</si>
  <si>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</si>
  <si>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01.01.2021. DO 31.12.2021.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</si>
  <si>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</si>
  <si>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</si>
  <si>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</si>
  <si>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</si>
  <si>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</si>
  <si>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</si>
  <si>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</si>
  <si>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</si>
  <si>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</si>
  <si>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01.01.2021. DO 31.12.2021. - PREMA DATUMU PRIJEMA</t>
  </si>
  <si>
    <t>BROJ REŠENIH STARIH PREDMETA  - PREMA DATUMU PRIJEMA</t>
  </si>
  <si>
    <t>Ukupan broj rešenih predmeta</t>
  </si>
  <si>
    <t>Zastarelost na dan 31.12.2021.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</si>
  <si>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</si>
  <si>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</si>
  <si>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</si>
  <si>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01.01.2021. DO 31.12.2021.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</si>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</sst>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9" fillId="34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58" applyFont="1" applyFill="1" applyAlignment="1">
      <alignment vertical="center"/>
      <protection/>
    </xf>
    <xf numFmtId="0" fontId="11" fillId="0" borderId="0" xfId="0" applyFont="1" applyAlignment="1" applyProtection="1">
      <alignment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vertical="center" wrapText="1"/>
      <protection/>
    </xf>
    <xf numFmtId="1" fontId="14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3" fontId="11" fillId="33" borderId="12" xfId="55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7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35" borderId="12" xfId="55" applyFont="1" applyFill="1" applyBorder="1" applyAlignment="1" applyProtection="1">
      <alignment horizontal="left" vertical="center" wrapText="1"/>
      <protection/>
    </xf>
    <xf numFmtId="3" fontId="11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11" fillId="33" borderId="12" xfId="55" applyNumberFormat="1" applyFont="1" applyFill="1" applyBorder="1" applyAlignment="1" applyProtection="1">
      <alignment horizontal="right" vertical="center" wrapText="1"/>
      <protection/>
    </xf>
    <xf numFmtId="0" fontId="15" fillId="38" borderId="12" xfId="55" applyFont="1" applyFill="1" applyBorder="1" applyAlignment="1" applyProtection="1">
      <alignment horizontal="left" vertical="center" wrapText="1"/>
      <protection/>
    </xf>
    <xf numFmtId="3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0" applyNumberFormat="1" applyFont="1" applyFill="1" applyBorder="1" applyAlignment="1" applyProtection="1">
      <alignment horizontal="right" vertical="center" wrapText="1"/>
      <protection/>
    </xf>
    <xf numFmtId="3" fontId="14" fillId="36" borderId="12" xfId="0" applyNumberFormat="1" applyFont="1" applyFill="1" applyBorder="1" applyAlignment="1" applyProtection="1">
      <alignment horizontal="right" vertical="center" wrapText="1"/>
      <protection/>
    </xf>
    <xf numFmtId="3" fontId="14" fillId="37" borderId="12" xfId="0" applyNumberFormat="1" applyFont="1" applyFill="1" applyBorder="1" applyAlignment="1" applyProtection="1">
      <alignment horizontal="right" vertical="center" wrapText="1"/>
      <protection/>
    </xf>
    <xf numFmtId="3" fontId="14" fillId="0" borderId="12" xfId="0" applyNumberFormat="1" applyFont="1" applyBorder="1" applyAlignment="1" applyProtection="1">
      <alignment horizontal="right" vertical="center" wrapText="1"/>
      <protection/>
    </xf>
    <xf numFmtId="0" fontId="15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5" borderId="12" xfId="0" applyNumberFormat="1" applyFont="1" applyFill="1" applyBorder="1" applyAlignment="1" applyProtection="1">
      <alignment horizontal="center" vertical="center" wrapText="1"/>
      <protection/>
    </xf>
    <xf numFmtId="3" fontId="17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2" fillId="0" borderId="0" xfId="57" applyFont="1" applyBorder="1" applyAlignment="1" applyProtection="1">
      <alignment horizontal="center" vertical="center"/>
      <protection/>
    </xf>
    <xf numFmtId="0" fontId="22" fillId="0" borderId="0" xfId="57" applyFont="1" applyBorder="1" applyAlignment="1" applyProtection="1">
      <alignment vertical="center"/>
      <protection/>
    </xf>
    <xf numFmtId="0" fontId="21" fillId="0" borderId="0" xfId="57" applyFont="1" applyBorder="1" applyAlignment="1" applyProtection="1">
      <alignment vertical="center"/>
      <protection/>
    </xf>
    <xf numFmtId="0" fontId="22" fillId="33" borderId="12" xfId="57" applyFont="1" applyFill="1" applyBorder="1" applyAlignment="1" applyProtection="1">
      <alignment horizontal="center" vertical="center" wrapText="1"/>
      <protection/>
    </xf>
    <xf numFmtId="0" fontId="20" fillId="0" borderId="12" xfId="57" applyFont="1" applyBorder="1" applyAlignment="1" applyProtection="1">
      <alignment horizontal="left" vertical="center" wrapText="1"/>
      <protection/>
    </xf>
    <xf numFmtId="3" fontId="22" fillId="33" borderId="12" xfId="57" applyNumberFormat="1" applyFont="1" applyFill="1" applyBorder="1" applyAlignment="1" applyProtection="1">
      <alignment horizontal="right" vertical="center"/>
      <protection/>
    </xf>
    <xf numFmtId="3" fontId="22" fillId="0" borderId="12" xfId="57" applyNumberFormat="1" applyFont="1" applyBorder="1" applyAlignment="1" applyProtection="1">
      <alignment horizontal="right" vertical="center"/>
      <protection locked="0"/>
    </xf>
    <xf numFmtId="3" fontId="20" fillId="36" borderId="12" xfId="0" applyNumberFormat="1" applyFont="1" applyFill="1" applyBorder="1" applyAlignment="1" applyProtection="1">
      <alignment horizontal="right" vertical="center" wrapText="1"/>
      <protection/>
    </xf>
    <xf numFmtId="3" fontId="20" fillId="37" borderId="12" xfId="0" applyNumberFormat="1" applyFont="1" applyFill="1" applyBorder="1" applyAlignment="1" applyProtection="1">
      <alignment horizontal="righ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33" borderId="12" xfId="57" applyFont="1" applyFill="1" applyBorder="1" applyAlignment="1" applyProtection="1">
      <alignment horizontal="left" vertical="center"/>
      <protection/>
    </xf>
    <xf numFmtId="3" fontId="21" fillId="33" borderId="12" xfId="57" applyNumberFormat="1" applyFont="1" applyFill="1" applyBorder="1" applyAlignment="1" applyProtection="1">
      <alignment horizontal="right" vertical="center"/>
      <protection/>
    </xf>
    <xf numFmtId="3" fontId="19" fillId="36" borderId="12" xfId="0" applyNumberFormat="1" applyFont="1" applyFill="1" applyBorder="1" applyAlignment="1" applyProtection="1">
      <alignment horizontal="right" vertical="center" wrapText="1"/>
      <protection/>
    </xf>
    <xf numFmtId="3" fontId="19" fillId="37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57" applyFont="1" applyBorder="1" applyAlignment="1" applyProtection="1">
      <alignment horizontal="left" vertical="center"/>
      <protection/>
    </xf>
    <xf numFmtId="0" fontId="20" fillId="0" borderId="12" xfId="57" applyFont="1" applyFill="1" applyBorder="1" applyAlignment="1" applyProtection="1">
      <alignment horizontal="left" vertical="center"/>
      <protection/>
    </xf>
    <xf numFmtId="3" fontId="22" fillId="0" borderId="12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Font="1" applyFill="1" applyAlignment="1" applyProtection="1">
      <alignment vertical="center"/>
      <protection/>
    </xf>
    <xf numFmtId="0" fontId="25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20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3" fontId="26" fillId="35" borderId="12" xfId="0" applyNumberFormat="1" applyFont="1" applyFill="1" applyBorder="1" applyAlignment="1" applyProtection="1">
      <alignment horizontal="right" vertical="center" wrapText="1"/>
      <protection/>
    </xf>
    <xf numFmtId="3" fontId="2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6" fillId="34" borderId="12" xfId="0" applyNumberFormat="1" applyFont="1" applyFill="1" applyBorder="1" applyAlignment="1" applyProtection="1">
      <alignment horizontal="left" vertical="center" wrapText="1"/>
      <protection/>
    </xf>
    <xf numFmtId="3" fontId="8" fillId="34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57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2" fillId="33" borderId="12" xfId="0" applyNumberFormat="1" applyFont="1" applyFill="1" applyBorder="1" applyAlignment="1" applyProtection="1">
      <alignment horizontal="left" vertical="center" wrapText="1"/>
      <protection/>
    </xf>
    <xf numFmtId="3" fontId="25" fillId="33" borderId="12" xfId="0" applyNumberFormat="1" applyFont="1" applyFill="1" applyBorder="1" applyAlignment="1" applyProtection="1">
      <alignment horizontal="right" vertical="center" wrapText="1"/>
      <protection/>
    </xf>
    <xf numFmtId="3" fontId="25" fillId="33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20" fillId="0" borderId="12" xfId="57" applyFont="1" applyBorder="1" applyAlignment="1" applyProtection="1">
      <alignment horizontal="left" vertical="center"/>
      <protection/>
    </xf>
    <xf numFmtId="0" fontId="19" fillId="33" borderId="12" xfId="57" applyFont="1" applyFill="1" applyBorder="1" applyAlignment="1" applyProtection="1">
      <alignment horizontal="left" vertical="center"/>
      <protection/>
    </xf>
    <xf numFmtId="0" fontId="25" fillId="0" borderId="15" xfId="57" applyFont="1" applyFill="1" applyBorder="1" applyAlignment="1" applyProtection="1">
      <alignment horizontal="left" vertical="center"/>
      <protection/>
    </xf>
    <xf numFmtId="0" fontId="25" fillId="0" borderId="14" xfId="57" applyFont="1" applyFill="1" applyBorder="1" applyAlignment="1" applyProtection="1">
      <alignment horizontal="left" vertical="center"/>
      <protection/>
    </xf>
    <xf numFmtId="0" fontId="20" fillId="0" borderId="12" xfId="57" applyFont="1" applyBorder="1" applyAlignment="1" applyProtection="1">
      <alignment horizontal="center" vertical="center"/>
      <protection/>
    </xf>
    <xf numFmtId="0" fontId="20" fillId="0" borderId="12" xfId="57" applyFont="1" applyBorder="1" applyAlignment="1" applyProtection="1">
      <alignment horizontal="left" vertical="center" wrapText="1"/>
      <protection/>
    </xf>
    <xf numFmtId="0" fontId="23" fillId="0" borderId="12" xfId="57" applyFont="1" applyBorder="1" applyAlignment="1" applyProtection="1">
      <alignment horizontal="left" vertical="center" wrapText="1"/>
      <protection/>
    </xf>
    <xf numFmtId="0" fontId="22" fillId="33" borderId="12" xfId="57" applyFont="1" applyFill="1" applyBorder="1" applyAlignment="1" applyProtection="1">
      <alignment horizontal="center" vertical="center"/>
      <protection/>
    </xf>
    <xf numFmtId="0" fontId="7" fillId="0" borderId="11" xfId="57" applyFont="1" applyBorder="1" applyAlignment="1" applyProtection="1">
      <alignment horizontal="center" vertical="center"/>
      <protection/>
    </xf>
    <xf numFmtId="0" fontId="22" fillId="33" borderId="12" xfId="57" applyFont="1" applyFill="1" applyBorder="1" applyAlignment="1" applyProtection="1">
      <alignment horizontal="center" vertical="center" textRotation="90"/>
      <protection/>
    </xf>
    <xf numFmtId="0" fontId="22" fillId="33" borderId="12" xfId="57" applyFont="1" applyFill="1" applyBorder="1" applyAlignment="1" applyProtection="1">
      <alignment horizontal="center" vertical="center" wrapText="1"/>
      <protection/>
    </xf>
    <xf numFmtId="0" fontId="21" fillId="0" borderId="0" xfId="57" applyFont="1" applyBorder="1" applyAlignment="1" applyProtection="1">
      <alignment horizontal="center" vertical="center"/>
      <protection/>
    </xf>
    <xf numFmtId="0" fontId="7" fillId="0" borderId="12" xfId="57" applyFont="1" applyBorder="1" applyAlignment="1" applyProtection="1">
      <alignment horizontal="center" vertical="center"/>
      <protection/>
    </xf>
    <xf numFmtId="0" fontId="8" fillId="0" borderId="11" xfId="57" applyFont="1" applyBorder="1" applyAlignment="1" applyProtection="1">
      <alignment horizontal="center" vertical="center"/>
      <protection/>
    </xf>
    <xf numFmtId="0" fontId="19" fillId="0" borderId="16" xfId="57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25" fillId="0" borderId="0" xfId="57" applyFont="1" applyFill="1" applyBorder="1" applyAlignment="1" applyProtection="1">
      <alignment horizontal="left" vertical="center"/>
      <protection/>
    </xf>
    <xf numFmtId="0" fontId="8" fillId="34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4" xfId="57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34" borderId="13" xfId="0" applyNumberFormat="1" applyFont="1" applyFill="1" applyBorder="1" applyAlignment="1" applyProtection="1">
      <alignment horizontal="left" vertical="center" wrapText="1"/>
      <protection/>
    </xf>
    <xf numFmtId="0" fontId="8" fillId="34" borderId="12" xfId="0" applyNumberFormat="1" applyFont="1" applyFill="1" applyBorder="1" applyAlignment="1" applyProtection="1">
      <alignment horizontal="left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39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33" borderId="12" xfId="0" applyNumberFormat="1" applyFont="1" applyFill="1" applyBorder="1" applyAlignment="1" applyProtection="1">
      <alignment horizontal="left" vertical="center" wrapText="1"/>
      <protection/>
    </xf>
    <xf numFmtId="0" fontId="21" fillId="33" borderId="12" xfId="0" applyNumberFormat="1" applyFont="1" applyFill="1" applyBorder="1" applyAlignment="1" applyProtection="1">
      <alignment horizontal="left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7" fillId="0" borderId="16" xfId="57" applyFont="1" applyBorder="1" applyAlignment="1" applyProtection="1">
      <alignment horizontal="center" vertical="center" wrapText="1"/>
      <protection/>
    </xf>
    <xf numFmtId="0" fontId="12" fillId="0" borderId="12" xfId="57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48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1" customWidth="1"/>
    <col min="2" max="2" width="59.8515625" style="1" customWidth="1"/>
    <col min="3" max="4" width="12.7109375" style="1" customWidth="1"/>
    <col min="5" max="14" width="15.7109375" style="1" customWidth="1"/>
    <col min="15" max="15" width="17.00390625" style="1" customWidth="1"/>
    <col min="16" max="40" width="15.7109375" style="1" customWidth="1"/>
    <col min="41" max="16384" width="9.140625" style="1" customWidth="1"/>
  </cols>
  <sheetData>
    <row r="1" spans="1:7" ht="21.75" customHeight="1">
      <c r="A1" s="123" t="s">
        <v>54</v>
      </c>
      <c r="B1" s="123"/>
      <c r="C1" s="123"/>
      <c r="D1" s="123"/>
      <c r="E1" s="123"/>
      <c r="F1" s="123"/>
      <c r="G1" s="2"/>
    </row>
    <row r="2" spans="1:8" ht="18.75" customHeight="1">
      <c r="A2" s="124" t="s">
        <v>55</v>
      </c>
      <c r="B2" s="124"/>
      <c r="C2" s="124"/>
      <c r="D2" s="124"/>
      <c r="E2" s="124"/>
      <c r="F2" s="124"/>
      <c r="G2" s="124"/>
      <c r="H2" s="124"/>
    </row>
    <row r="3" spans="1:21" ht="50.25" customHeight="1">
      <c r="A3" s="125" t="s">
        <v>56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35" ht="23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40" ht="62.25" customHeight="1">
      <c r="A5" s="120" t="s">
        <v>57</v>
      </c>
      <c r="B5" s="120" t="s">
        <v>58</v>
      </c>
      <c r="C5" s="120"/>
      <c r="D5" s="120" t="s">
        <v>59</v>
      </c>
      <c r="E5" s="120" t="s">
        <v>60</v>
      </c>
      <c r="F5" s="120"/>
      <c r="G5" s="120"/>
      <c r="H5" s="120" t="s">
        <v>61</v>
      </c>
      <c r="I5" s="120"/>
      <c r="J5" s="120" t="s">
        <v>62</v>
      </c>
      <c r="K5" s="122" t="s">
        <v>63</v>
      </c>
      <c r="L5" s="120" t="s">
        <v>64</v>
      </c>
      <c r="M5" s="120"/>
      <c r="N5" s="120"/>
      <c r="O5" s="120"/>
      <c r="P5" s="120"/>
      <c r="Q5" s="120"/>
      <c r="R5" s="120" t="s">
        <v>65</v>
      </c>
      <c r="S5" s="120" t="s">
        <v>66</v>
      </c>
      <c r="T5" s="120"/>
      <c r="U5" s="120"/>
      <c r="V5" s="120" t="s">
        <v>67</v>
      </c>
      <c r="W5" s="120"/>
      <c r="X5" s="120" t="s">
        <v>68</v>
      </c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5"/>
      <c r="AK5" s="5"/>
      <c r="AL5" s="5"/>
      <c r="AM5" s="5"/>
      <c r="AN5" s="6"/>
    </row>
    <row r="6" spans="1:40" ht="44.25" customHeight="1">
      <c r="A6" s="120"/>
      <c r="B6" s="120" t="s">
        <v>69</v>
      </c>
      <c r="C6" s="120" t="s">
        <v>70</v>
      </c>
      <c r="D6" s="120"/>
      <c r="E6" s="120" t="s">
        <v>71</v>
      </c>
      <c r="F6" s="120" t="s">
        <v>72</v>
      </c>
      <c r="G6" s="120" t="s">
        <v>73</v>
      </c>
      <c r="H6" s="120" t="s">
        <v>71</v>
      </c>
      <c r="I6" s="120" t="s">
        <v>74</v>
      </c>
      <c r="J6" s="120"/>
      <c r="K6" s="122"/>
      <c r="L6" s="120" t="s">
        <v>75</v>
      </c>
      <c r="M6" s="120" t="s">
        <v>76</v>
      </c>
      <c r="N6" s="120" t="s">
        <v>77</v>
      </c>
      <c r="O6" s="120" t="s">
        <v>78</v>
      </c>
      <c r="P6" s="120" t="s">
        <v>72</v>
      </c>
      <c r="Q6" s="120" t="s">
        <v>73</v>
      </c>
      <c r="R6" s="120"/>
      <c r="S6" s="120" t="s">
        <v>79</v>
      </c>
      <c r="T6" s="120" t="s">
        <v>72</v>
      </c>
      <c r="U6" s="122" t="s">
        <v>73</v>
      </c>
      <c r="V6" s="120" t="s">
        <v>71</v>
      </c>
      <c r="W6" s="120" t="s">
        <v>80</v>
      </c>
      <c r="X6" s="120" t="s">
        <v>81</v>
      </c>
      <c r="Y6" s="120" t="s">
        <v>82</v>
      </c>
      <c r="Z6" s="120"/>
      <c r="AA6" s="120" t="s">
        <v>83</v>
      </c>
      <c r="AB6" s="120"/>
      <c r="AC6" s="120" t="s">
        <v>84</v>
      </c>
      <c r="AD6" s="120"/>
      <c r="AE6" s="120" t="s">
        <v>85</v>
      </c>
      <c r="AF6" s="120"/>
      <c r="AG6" s="120" t="s">
        <v>86</v>
      </c>
      <c r="AH6" s="120" t="s">
        <v>87</v>
      </c>
      <c r="AI6" s="4" t="s">
        <v>88</v>
      </c>
      <c r="AJ6" s="121" t="s">
        <v>89</v>
      </c>
      <c r="AK6" s="120" t="s">
        <v>90</v>
      </c>
      <c r="AL6" s="120" t="s">
        <v>91</v>
      </c>
      <c r="AM6" s="120" t="s">
        <v>92</v>
      </c>
      <c r="AN6" s="120" t="s">
        <v>93</v>
      </c>
    </row>
    <row r="7" spans="1:40" ht="59.2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2"/>
      <c r="L7" s="120"/>
      <c r="M7" s="120"/>
      <c r="N7" s="120"/>
      <c r="O7" s="120"/>
      <c r="P7" s="120"/>
      <c r="Q7" s="120"/>
      <c r="R7" s="120"/>
      <c r="S7" s="120"/>
      <c r="T7" s="120"/>
      <c r="U7" s="122"/>
      <c r="V7" s="120"/>
      <c r="W7" s="120"/>
      <c r="X7" s="120"/>
      <c r="Y7" s="4" t="s">
        <v>94</v>
      </c>
      <c r="Z7" s="4" t="s">
        <v>2</v>
      </c>
      <c r="AA7" s="4" t="s">
        <v>94</v>
      </c>
      <c r="AB7" s="4" t="s">
        <v>2</v>
      </c>
      <c r="AC7" s="4" t="s">
        <v>94</v>
      </c>
      <c r="AD7" s="4" t="s">
        <v>2</v>
      </c>
      <c r="AE7" s="4" t="s">
        <v>94</v>
      </c>
      <c r="AF7" s="4" t="s">
        <v>2</v>
      </c>
      <c r="AG7" s="120"/>
      <c r="AH7" s="120"/>
      <c r="AI7" s="4" t="s">
        <v>2</v>
      </c>
      <c r="AJ7" s="121"/>
      <c r="AK7" s="121"/>
      <c r="AL7" s="121"/>
      <c r="AM7" s="121"/>
      <c r="AN7" s="121"/>
    </row>
    <row r="8" spans="1:40" ht="24.75" customHeight="1">
      <c r="A8" s="117">
        <v>1</v>
      </c>
      <c r="B8" s="118" t="s">
        <v>95</v>
      </c>
      <c r="C8" s="7" t="s">
        <v>96</v>
      </c>
      <c r="D8" s="8">
        <v>4</v>
      </c>
      <c r="E8" s="8">
        <v>156</v>
      </c>
      <c r="F8" s="8"/>
      <c r="G8" s="8"/>
      <c r="H8" s="8">
        <v>136</v>
      </c>
      <c r="I8" s="8">
        <v>124</v>
      </c>
      <c r="J8" s="9">
        <f aca="true" t="shared" si="0" ref="J8:J48">IF((D8=0),"",((H8/D8)/11))</f>
        <v>3.090909090909091</v>
      </c>
      <c r="K8" s="10">
        <f aca="true" t="shared" si="1" ref="K8:K48">E8+H8</f>
        <v>292</v>
      </c>
      <c r="L8" s="8">
        <v>126</v>
      </c>
      <c r="M8" s="8">
        <v>39</v>
      </c>
      <c r="N8" s="10">
        <f aca="true" t="shared" si="2" ref="N8:N48">L8+M8</f>
        <v>165</v>
      </c>
      <c r="O8" s="8"/>
      <c r="P8" s="8"/>
      <c r="Q8" s="8"/>
      <c r="R8" s="9">
        <f aca="true" t="shared" si="3" ref="R8:R48">IF((D8=0),"",((N8/D8)/11))</f>
        <v>3.75</v>
      </c>
      <c r="S8" s="8">
        <v>127</v>
      </c>
      <c r="T8" s="8"/>
      <c r="U8" s="8"/>
      <c r="V8" s="9">
        <f aca="true" t="shared" si="4" ref="V8:V48">IF((D8=0),"",(S8/D8))</f>
        <v>31.75</v>
      </c>
      <c r="W8" s="9">
        <f aca="true" t="shared" si="5" ref="W8:W48">IF((D8=0),"",(T8/D8))</f>
        <v>0</v>
      </c>
      <c r="X8" s="10">
        <f aca="true" t="shared" si="6" ref="X8:X48">Y8+AA8+AC8+AE8</f>
        <v>24</v>
      </c>
      <c r="Y8" s="8">
        <v>17</v>
      </c>
      <c r="Z8" s="9">
        <f aca="true" t="shared" si="7" ref="Z8:Z48">IF((X8=0),"",((Y8/X8)*100))</f>
        <v>70.83333333333334</v>
      </c>
      <c r="AA8" s="8">
        <v>1</v>
      </c>
      <c r="AB8" s="9">
        <f aca="true" t="shared" si="8" ref="AB8:AB48">IF((X8=0),"",((AA8/X8)*100))</f>
        <v>4.166666666666666</v>
      </c>
      <c r="AC8" s="8">
        <v>6</v>
      </c>
      <c r="AD8" s="9">
        <f aca="true" t="shared" si="9" ref="AD8:AD48">IF((X8=0),"",((AC8/X8)*100))</f>
        <v>25</v>
      </c>
      <c r="AE8" s="8"/>
      <c r="AF8" s="9">
        <f aca="true" t="shared" si="10" ref="AF8:AF48">IF((X8=0),"",((AE8/X8)*100))</f>
        <v>0</v>
      </c>
      <c r="AG8" s="9">
        <f aca="true" t="shared" si="11" ref="AG8:AG48">IF((H8=0),"",((N8/H8)*100))</f>
        <v>121.3235294117647</v>
      </c>
      <c r="AH8" s="9">
        <f aca="true" t="shared" si="12" ref="AH8:AH48">IF((K8=0),"",((N8/K8)*100))</f>
        <v>56.5068493150685</v>
      </c>
      <c r="AI8" s="9">
        <f aca="true" t="shared" si="13" ref="AI8:AI48">IF((N8=0),"",((((N8-AA8)-AC8)/N8)*100))</f>
        <v>95.75757575757575</v>
      </c>
      <c r="AJ8" s="11">
        <f aca="true" t="shared" si="14" ref="AJ8:AJ48">IF((H8=0),"",((S8*12)/H8))</f>
        <v>11.205882352941176</v>
      </c>
      <c r="AK8" s="11">
        <f aca="true" t="shared" si="15" ref="AK8:AK48">IF((L8=0),"",((L8/N8)*100))</f>
        <v>76.36363636363637</v>
      </c>
      <c r="AL8" s="11">
        <f aca="true" t="shared" si="16" ref="AL8:AL48">IF((M8=0),"",((M8/N8)*100))</f>
        <v>23.636363636363637</v>
      </c>
      <c r="AM8" s="11">
        <f aca="true" t="shared" si="17" ref="AM8:AM48">IF((N8=0),"",((Q8/N8)*100))</f>
        <v>0</v>
      </c>
      <c r="AN8" s="11">
        <f aca="true" t="shared" si="18" ref="AN8:AN48">IF((D8=0),"",((K8/D8/11)))</f>
        <v>6.636363636363637</v>
      </c>
    </row>
    <row r="9" spans="1:40" ht="24.75" customHeight="1">
      <c r="A9" s="117"/>
      <c r="B9" s="118"/>
      <c r="C9" s="7" t="s">
        <v>97</v>
      </c>
      <c r="D9" s="8">
        <v>4</v>
      </c>
      <c r="E9" s="8">
        <v>6</v>
      </c>
      <c r="F9" s="8"/>
      <c r="G9" s="8"/>
      <c r="H9" s="8">
        <v>18</v>
      </c>
      <c r="I9" s="8">
        <v>15</v>
      </c>
      <c r="J9" s="9">
        <f t="shared" si="0"/>
        <v>0.4090909090909091</v>
      </c>
      <c r="K9" s="10">
        <f t="shared" si="1"/>
        <v>24</v>
      </c>
      <c r="L9" s="8">
        <v>13</v>
      </c>
      <c r="M9" s="8">
        <v>5</v>
      </c>
      <c r="N9" s="10">
        <f t="shared" si="2"/>
        <v>18</v>
      </c>
      <c r="O9" s="8"/>
      <c r="P9" s="8"/>
      <c r="Q9" s="8"/>
      <c r="R9" s="9">
        <f t="shared" si="3"/>
        <v>0.4090909090909091</v>
      </c>
      <c r="S9" s="8">
        <v>6</v>
      </c>
      <c r="T9" s="8"/>
      <c r="U9" s="8"/>
      <c r="V9" s="9">
        <f t="shared" si="4"/>
        <v>1.5</v>
      </c>
      <c r="W9" s="9">
        <f t="shared" si="5"/>
        <v>0</v>
      </c>
      <c r="X9" s="10">
        <f t="shared" si="6"/>
        <v>0</v>
      </c>
      <c r="Y9" s="8"/>
      <c r="Z9" s="9">
        <f t="shared" si="7"/>
      </c>
      <c r="AA9" s="8"/>
      <c r="AB9" s="9">
        <f t="shared" si="8"/>
      </c>
      <c r="AC9" s="8"/>
      <c r="AD9" s="9">
        <f t="shared" si="9"/>
      </c>
      <c r="AE9" s="8"/>
      <c r="AF9" s="9">
        <f t="shared" si="10"/>
      </c>
      <c r="AG9" s="9">
        <f t="shared" si="11"/>
        <v>100</v>
      </c>
      <c r="AH9" s="9">
        <f t="shared" si="12"/>
        <v>75</v>
      </c>
      <c r="AI9" s="9">
        <f t="shared" si="13"/>
        <v>100</v>
      </c>
      <c r="AJ9" s="11">
        <f t="shared" si="14"/>
        <v>4</v>
      </c>
      <c r="AK9" s="11">
        <f t="shared" si="15"/>
        <v>72.22222222222221</v>
      </c>
      <c r="AL9" s="11">
        <f t="shared" si="16"/>
        <v>27.77777777777778</v>
      </c>
      <c r="AM9" s="11">
        <f t="shared" si="17"/>
        <v>0</v>
      </c>
      <c r="AN9" s="11">
        <f t="shared" si="18"/>
        <v>0.5454545454545454</v>
      </c>
    </row>
    <row r="10" spans="1:40" ht="24.75" customHeight="1">
      <c r="A10" s="117">
        <v>2</v>
      </c>
      <c r="B10" s="118" t="s">
        <v>98</v>
      </c>
      <c r="C10" s="7" t="s">
        <v>96</v>
      </c>
      <c r="D10" s="8">
        <v>4</v>
      </c>
      <c r="E10" s="8">
        <v>481</v>
      </c>
      <c r="F10" s="8"/>
      <c r="G10" s="8"/>
      <c r="H10" s="8">
        <v>1310</v>
      </c>
      <c r="I10" s="8">
        <v>1243</v>
      </c>
      <c r="J10" s="9">
        <f t="shared" si="0"/>
        <v>29.772727272727273</v>
      </c>
      <c r="K10" s="10">
        <f t="shared" si="1"/>
        <v>1791</v>
      </c>
      <c r="L10" s="8">
        <v>974</v>
      </c>
      <c r="M10" s="8">
        <v>241</v>
      </c>
      <c r="N10" s="10">
        <f t="shared" si="2"/>
        <v>1215</v>
      </c>
      <c r="O10" s="8"/>
      <c r="P10" s="8"/>
      <c r="Q10" s="8"/>
      <c r="R10" s="9">
        <f t="shared" si="3"/>
        <v>27.613636363636363</v>
      </c>
      <c r="S10" s="8">
        <v>576</v>
      </c>
      <c r="T10" s="8"/>
      <c r="U10" s="8"/>
      <c r="V10" s="9">
        <f t="shared" si="4"/>
        <v>144</v>
      </c>
      <c r="W10" s="9">
        <f t="shared" si="5"/>
        <v>0</v>
      </c>
      <c r="X10" s="10">
        <f t="shared" si="6"/>
        <v>297</v>
      </c>
      <c r="Y10" s="8">
        <v>241</v>
      </c>
      <c r="Z10" s="9">
        <f t="shared" si="7"/>
        <v>81.14478114478115</v>
      </c>
      <c r="AA10" s="8">
        <v>22</v>
      </c>
      <c r="AB10" s="9">
        <f t="shared" si="8"/>
        <v>7.4074074074074066</v>
      </c>
      <c r="AC10" s="8">
        <v>34</v>
      </c>
      <c r="AD10" s="9">
        <f t="shared" si="9"/>
        <v>11.447811447811448</v>
      </c>
      <c r="AE10" s="8"/>
      <c r="AF10" s="9">
        <f t="shared" si="10"/>
        <v>0</v>
      </c>
      <c r="AG10" s="9">
        <f t="shared" si="11"/>
        <v>92.74809160305344</v>
      </c>
      <c r="AH10" s="9">
        <f t="shared" si="12"/>
        <v>67.8391959798995</v>
      </c>
      <c r="AI10" s="9">
        <f t="shared" si="13"/>
        <v>95.39094650205762</v>
      </c>
      <c r="AJ10" s="11">
        <f t="shared" si="14"/>
        <v>5.2763358778625955</v>
      </c>
      <c r="AK10" s="11">
        <f t="shared" si="15"/>
        <v>80.16460905349794</v>
      </c>
      <c r="AL10" s="11">
        <f t="shared" si="16"/>
        <v>19.835390946502056</v>
      </c>
      <c r="AM10" s="11">
        <f t="shared" si="17"/>
        <v>0</v>
      </c>
      <c r="AN10" s="11">
        <f t="shared" si="18"/>
        <v>40.70454545454545</v>
      </c>
    </row>
    <row r="11" spans="1:40" ht="24.75" customHeight="1">
      <c r="A11" s="117"/>
      <c r="B11" s="118"/>
      <c r="C11" s="7" t="s">
        <v>97</v>
      </c>
      <c r="D11" s="8">
        <v>4</v>
      </c>
      <c r="E11" s="8">
        <v>39</v>
      </c>
      <c r="F11" s="8"/>
      <c r="G11" s="8"/>
      <c r="H11" s="8">
        <v>35</v>
      </c>
      <c r="I11" s="8">
        <v>35</v>
      </c>
      <c r="J11" s="9">
        <f t="shared" si="0"/>
        <v>0.7954545454545454</v>
      </c>
      <c r="K11" s="10">
        <f t="shared" si="1"/>
        <v>74</v>
      </c>
      <c r="L11" s="8">
        <v>55</v>
      </c>
      <c r="M11" s="8">
        <v>3</v>
      </c>
      <c r="N11" s="10">
        <f t="shared" si="2"/>
        <v>58</v>
      </c>
      <c r="O11" s="8"/>
      <c r="P11" s="8"/>
      <c r="Q11" s="8"/>
      <c r="R11" s="9">
        <f t="shared" si="3"/>
        <v>1.3181818181818181</v>
      </c>
      <c r="S11" s="8">
        <v>16</v>
      </c>
      <c r="T11" s="8"/>
      <c r="U11" s="8"/>
      <c r="V11" s="9">
        <f t="shared" si="4"/>
        <v>4</v>
      </c>
      <c r="W11" s="9">
        <f t="shared" si="5"/>
        <v>0</v>
      </c>
      <c r="X11" s="10">
        <f t="shared" si="6"/>
        <v>1</v>
      </c>
      <c r="Y11" s="8"/>
      <c r="Z11" s="9">
        <f t="shared" si="7"/>
        <v>0</v>
      </c>
      <c r="AA11" s="8">
        <v>1</v>
      </c>
      <c r="AB11" s="9">
        <f t="shared" si="8"/>
        <v>100</v>
      </c>
      <c r="AC11" s="8"/>
      <c r="AD11" s="9">
        <f t="shared" si="9"/>
        <v>0</v>
      </c>
      <c r="AE11" s="8"/>
      <c r="AF11" s="9">
        <f t="shared" si="10"/>
        <v>0</v>
      </c>
      <c r="AG11" s="9">
        <f t="shared" si="11"/>
        <v>165.71428571428572</v>
      </c>
      <c r="AH11" s="9">
        <f t="shared" si="12"/>
        <v>78.37837837837837</v>
      </c>
      <c r="AI11" s="9">
        <f t="shared" si="13"/>
        <v>98.27586206896551</v>
      </c>
      <c r="AJ11" s="11">
        <f t="shared" si="14"/>
        <v>5.485714285714286</v>
      </c>
      <c r="AK11" s="11">
        <f t="shared" si="15"/>
        <v>94.82758620689656</v>
      </c>
      <c r="AL11" s="11">
        <f t="shared" si="16"/>
        <v>5.172413793103448</v>
      </c>
      <c r="AM11" s="11">
        <f t="shared" si="17"/>
        <v>0</v>
      </c>
      <c r="AN11" s="11">
        <f t="shared" si="18"/>
        <v>1.6818181818181819</v>
      </c>
    </row>
    <row r="12" spans="1:40" ht="24.75" customHeight="1">
      <c r="A12" s="117">
        <v>3</v>
      </c>
      <c r="B12" s="118" t="s">
        <v>99</v>
      </c>
      <c r="C12" s="7" t="s">
        <v>96</v>
      </c>
      <c r="D12" s="8">
        <v>4</v>
      </c>
      <c r="E12" s="8">
        <v>30</v>
      </c>
      <c r="F12" s="8"/>
      <c r="G12" s="8"/>
      <c r="H12" s="8">
        <v>40</v>
      </c>
      <c r="I12" s="8">
        <v>39</v>
      </c>
      <c r="J12" s="9">
        <f t="shared" si="0"/>
        <v>0.9090909090909091</v>
      </c>
      <c r="K12" s="10">
        <f t="shared" si="1"/>
        <v>70</v>
      </c>
      <c r="L12" s="8">
        <v>31</v>
      </c>
      <c r="M12" s="8">
        <v>6</v>
      </c>
      <c r="N12" s="10">
        <f t="shared" si="2"/>
        <v>37</v>
      </c>
      <c r="O12" s="8"/>
      <c r="P12" s="8"/>
      <c r="Q12" s="8"/>
      <c r="R12" s="9">
        <f t="shared" si="3"/>
        <v>0.8409090909090909</v>
      </c>
      <c r="S12" s="8">
        <v>33</v>
      </c>
      <c r="T12" s="8"/>
      <c r="U12" s="8"/>
      <c r="V12" s="9">
        <f t="shared" si="4"/>
        <v>8.25</v>
      </c>
      <c r="W12" s="9">
        <f t="shared" si="5"/>
        <v>0</v>
      </c>
      <c r="X12" s="10">
        <f t="shared" si="6"/>
        <v>2</v>
      </c>
      <c r="Y12" s="8">
        <v>1</v>
      </c>
      <c r="Z12" s="9">
        <f t="shared" si="7"/>
        <v>50</v>
      </c>
      <c r="AA12" s="8"/>
      <c r="AB12" s="9">
        <f t="shared" si="8"/>
        <v>0</v>
      </c>
      <c r="AC12" s="8">
        <v>1</v>
      </c>
      <c r="AD12" s="9">
        <f t="shared" si="9"/>
        <v>50</v>
      </c>
      <c r="AE12" s="8"/>
      <c r="AF12" s="9">
        <f t="shared" si="10"/>
        <v>0</v>
      </c>
      <c r="AG12" s="9">
        <f t="shared" si="11"/>
        <v>92.5</v>
      </c>
      <c r="AH12" s="9">
        <f t="shared" si="12"/>
        <v>52.85714285714286</v>
      </c>
      <c r="AI12" s="9">
        <f t="shared" si="13"/>
        <v>97.2972972972973</v>
      </c>
      <c r="AJ12" s="11">
        <f t="shared" si="14"/>
        <v>9.9</v>
      </c>
      <c r="AK12" s="11">
        <f t="shared" si="15"/>
        <v>83.78378378378379</v>
      </c>
      <c r="AL12" s="11">
        <f t="shared" si="16"/>
        <v>16.216216216216218</v>
      </c>
      <c r="AM12" s="11">
        <f t="shared" si="17"/>
        <v>0</v>
      </c>
      <c r="AN12" s="11">
        <f t="shared" si="18"/>
        <v>1.5909090909090908</v>
      </c>
    </row>
    <row r="13" spans="1:40" ht="24.75" customHeight="1">
      <c r="A13" s="117"/>
      <c r="B13" s="118"/>
      <c r="C13" s="7" t="s">
        <v>97</v>
      </c>
      <c r="D13" s="8">
        <v>2</v>
      </c>
      <c r="E13" s="8">
        <v>2</v>
      </c>
      <c r="F13" s="8"/>
      <c r="G13" s="8"/>
      <c r="H13" s="8">
        <v>1</v>
      </c>
      <c r="I13" s="8">
        <v>1</v>
      </c>
      <c r="J13" s="9">
        <f t="shared" si="0"/>
        <v>0.045454545454545456</v>
      </c>
      <c r="K13" s="10">
        <f t="shared" si="1"/>
        <v>3</v>
      </c>
      <c r="L13" s="8">
        <v>1</v>
      </c>
      <c r="M13" s="8"/>
      <c r="N13" s="10">
        <f t="shared" si="2"/>
        <v>1</v>
      </c>
      <c r="O13" s="8"/>
      <c r="P13" s="8"/>
      <c r="Q13" s="8"/>
      <c r="R13" s="9">
        <f t="shared" si="3"/>
        <v>0.045454545454545456</v>
      </c>
      <c r="S13" s="8">
        <v>2</v>
      </c>
      <c r="T13" s="8"/>
      <c r="U13" s="8"/>
      <c r="V13" s="9">
        <f t="shared" si="4"/>
        <v>1</v>
      </c>
      <c r="W13" s="9">
        <f t="shared" si="5"/>
        <v>0</v>
      </c>
      <c r="X13" s="10">
        <f t="shared" si="6"/>
        <v>0</v>
      </c>
      <c r="Y13" s="8"/>
      <c r="Z13" s="9">
        <f t="shared" si="7"/>
      </c>
      <c r="AA13" s="8"/>
      <c r="AB13" s="9">
        <f t="shared" si="8"/>
      </c>
      <c r="AC13" s="8"/>
      <c r="AD13" s="9">
        <f t="shared" si="9"/>
      </c>
      <c r="AE13" s="8"/>
      <c r="AF13" s="9">
        <f t="shared" si="10"/>
      </c>
      <c r="AG13" s="9">
        <f t="shared" si="11"/>
        <v>100</v>
      </c>
      <c r="AH13" s="9">
        <f t="shared" si="12"/>
        <v>33.33333333333333</v>
      </c>
      <c r="AI13" s="9">
        <f t="shared" si="13"/>
        <v>100</v>
      </c>
      <c r="AJ13" s="11">
        <f t="shared" si="14"/>
        <v>24</v>
      </c>
      <c r="AK13" s="11">
        <f t="shared" si="15"/>
        <v>100</v>
      </c>
      <c r="AL13" s="11">
        <f t="shared" si="16"/>
      </c>
      <c r="AM13" s="11">
        <f t="shared" si="17"/>
        <v>0</v>
      </c>
      <c r="AN13" s="11">
        <f t="shared" si="18"/>
        <v>0.13636363636363635</v>
      </c>
    </row>
    <row r="14" spans="1:40" ht="24.75" customHeight="1">
      <c r="A14" s="117">
        <v>4</v>
      </c>
      <c r="B14" s="118" t="s">
        <v>100</v>
      </c>
      <c r="C14" s="7" t="s">
        <v>96</v>
      </c>
      <c r="D14" s="8">
        <v>4</v>
      </c>
      <c r="E14" s="8">
        <v>53</v>
      </c>
      <c r="F14" s="8"/>
      <c r="G14" s="8"/>
      <c r="H14" s="8">
        <v>67</v>
      </c>
      <c r="I14" s="8">
        <v>60</v>
      </c>
      <c r="J14" s="9">
        <f t="shared" si="0"/>
        <v>1.5227272727272727</v>
      </c>
      <c r="K14" s="10">
        <f t="shared" si="1"/>
        <v>120</v>
      </c>
      <c r="L14" s="8">
        <v>46</v>
      </c>
      <c r="M14" s="8">
        <v>30</v>
      </c>
      <c r="N14" s="10">
        <f t="shared" si="2"/>
        <v>76</v>
      </c>
      <c r="O14" s="8"/>
      <c r="P14" s="8"/>
      <c r="Q14" s="8">
        <v>1</v>
      </c>
      <c r="R14" s="9">
        <f t="shared" si="3"/>
        <v>1.7272727272727273</v>
      </c>
      <c r="S14" s="8">
        <v>44</v>
      </c>
      <c r="T14" s="8"/>
      <c r="U14" s="8"/>
      <c r="V14" s="9">
        <f t="shared" si="4"/>
        <v>11</v>
      </c>
      <c r="W14" s="9">
        <f t="shared" si="5"/>
        <v>0</v>
      </c>
      <c r="X14" s="10">
        <f t="shared" si="6"/>
        <v>6</v>
      </c>
      <c r="Y14" s="8">
        <v>2</v>
      </c>
      <c r="Z14" s="9">
        <f t="shared" si="7"/>
        <v>33.33333333333333</v>
      </c>
      <c r="AA14" s="8"/>
      <c r="AB14" s="9">
        <f t="shared" si="8"/>
        <v>0</v>
      </c>
      <c r="AC14" s="8">
        <v>4</v>
      </c>
      <c r="AD14" s="9">
        <f t="shared" si="9"/>
        <v>66.66666666666666</v>
      </c>
      <c r="AE14" s="8"/>
      <c r="AF14" s="9">
        <f t="shared" si="10"/>
        <v>0</v>
      </c>
      <c r="AG14" s="9">
        <f t="shared" si="11"/>
        <v>113.43283582089552</v>
      </c>
      <c r="AH14" s="9">
        <f t="shared" si="12"/>
        <v>63.33333333333333</v>
      </c>
      <c r="AI14" s="9">
        <f t="shared" si="13"/>
        <v>94.73684210526315</v>
      </c>
      <c r="AJ14" s="11">
        <f t="shared" si="14"/>
        <v>7.880597014925373</v>
      </c>
      <c r="AK14" s="11">
        <f t="shared" si="15"/>
        <v>60.526315789473685</v>
      </c>
      <c r="AL14" s="11">
        <f t="shared" si="16"/>
        <v>39.473684210526315</v>
      </c>
      <c r="AM14" s="11">
        <f t="shared" si="17"/>
        <v>1.3157894736842104</v>
      </c>
      <c r="AN14" s="11">
        <f t="shared" si="18"/>
        <v>2.727272727272727</v>
      </c>
    </row>
    <row r="15" spans="1:40" ht="24.75" customHeight="1">
      <c r="A15" s="117"/>
      <c r="B15" s="118"/>
      <c r="C15" s="7" t="s">
        <v>97</v>
      </c>
      <c r="D15" s="8"/>
      <c r="E15" s="8"/>
      <c r="F15" s="8"/>
      <c r="G15" s="8"/>
      <c r="H15" s="8"/>
      <c r="I15" s="8"/>
      <c r="J15" s="9">
        <f t="shared" si="0"/>
      </c>
      <c r="K15" s="10">
        <f t="shared" si="1"/>
        <v>0</v>
      </c>
      <c r="L15" s="8"/>
      <c r="M15" s="8"/>
      <c r="N15" s="10">
        <f t="shared" si="2"/>
        <v>0</v>
      </c>
      <c r="O15" s="8"/>
      <c r="P15" s="8"/>
      <c r="Q15" s="8"/>
      <c r="R15" s="9">
        <f t="shared" si="3"/>
      </c>
      <c r="S15" s="8"/>
      <c r="T15" s="8"/>
      <c r="U15" s="8"/>
      <c r="V15" s="9">
        <f t="shared" si="4"/>
      </c>
      <c r="W15" s="9">
        <f t="shared" si="5"/>
      </c>
      <c r="X15" s="10">
        <f t="shared" si="6"/>
        <v>0</v>
      </c>
      <c r="Y15" s="8"/>
      <c r="Z15" s="9">
        <f t="shared" si="7"/>
      </c>
      <c r="AA15" s="8"/>
      <c r="AB15" s="9">
        <f t="shared" si="8"/>
      </c>
      <c r="AC15" s="8"/>
      <c r="AD15" s="9">
        <f t="shared" si="9"/>
      </c>
      <c r="AE15" s="8"/>
      <c r="AF15" s="9">
        <f t="shared" si="10"/>
      </c>
      <c r="AG15" s="9">
        <f t="shared" si="11"/>
      </c>
      <c r="AH15" s="9">
        <f t="shared" si="12"/>
      </c>
      <c r="AI15" s="9">
        <f t="shared" si="13"/>
      </c>
      <c r="AJ15" s="11">
        <f t="shared" si="14"/>
      </c>
      <c r="AK15" s="11">
        <f t="shared" si="15"/>
      </c>
      <c r="AL15" s="11">
        <f t="shared" si="16"/>
      </c>
      <c r="AM15" s="11">
        <f t="shared" si="17"/>
      </c>
      <c r="AN15" s="11">
        <f t="shared" si="18"/>
      </c>
    </row>
    <row r="16" spans="1:40" ht="24.75" customHeight="1">
      <c r="A16" s="117">
        <v>5</v>
      </c>
      <c r="B16" s="118" t="s">
        <v>101</v>
      </c>
      <c r="C16" s="7" t="s">
        <v>96</v>
      </c>
      <c r="D16" s="8">
        <v>4</v>
      </c>
      <c r="E16" s="8">
        <v>124</v>
      </c>
      <c r="F16" s="8">
        <v>15</v>
      </c>
      <c r="G16" s="8">
        <v>24</v>
      </c>
      <c r="H16" s="8">
        <v>121</v>
      </c>
      <c r="I16" s="8">
        <v>110</v>
      </c>
      <c r="J16" s="9">
        <f t="shared" si="0"/>
        <v>2.75</v>
      </c>
      <c r="K16" s="10">
        <f t="shared" si="1"/>
        <v>245</v>
      </c>
      <c r="L16" s="8">
        <v>64</v>
      </c>
      <c r="M16" s="8">
        <v>54</v>
      </c>
      <c r="N16" s="10">
        <f t="shared" si="2"/>
        <v>118</v>
      </c>
      <c r="O16" s="8"/>
      <c r="P16" s="8">
        <v>7</v>
      </c>
      <c r="Q16" s="8">
        <v>12</v>
      </c>
      <c r="R16" s="9">
        <f t="shared" si="3"/>
        <v>2.6818181818181817</v>
      </c>
      <c r="S16" s="8">
        <v>127</v>
      </c>
      <c r="T16" s="8">
        <v>18</v>
      </c>
      <c r="U16" s="8">
        <v>28</v>
      </c>
      <c r="V16" s="9">
        <f t="shared" si="4"/>
        <v>31.75</v>
      </c>
      <c r="W16" s="9">
        <f t="shared" si="5"/>
        <v>4.5</v>
      </c>
      <c r="X16" s="10">
        <f t="shared" si="6"/>
        <v>14</v>
      </c>
      <c r="Y16" s="8">
        <v>9</v>
      </c>
      <c r="Z16" s="9">
        <f t="shared" si="7"/>
        <v>64.28571428571429</v>
      </c>
      <c r="AA16" s="8"/>
      <c r="AB16" s="9">
        <f t="shared" si="8"/>
        <v>0</v>
      </c>
      <c r="AC16" s="8">
        <v>5</v>
      </c>
      <c r="AD16" s="9">
        <f t="shared" si="9"/>
        <v>35.714285714285715</v>
      </c>
      <c r="AE16" s="8"/>
      <c r="AF16" s="9">
        <f t="shared" si="10"/>
        <v>0</v>
      </c>
      <c r="AG16" s="9">
        <f t="shared" si="11"/>
        <v>97.52066115702479</v>
      </c>
      <c r="AH16" s="9">
        <f t="shared" si="12"/>
        <v>48.16326530612245</v>
      </c>
      <c r="AI16" s="9">
        <f t="shared" si="13"/>
        <v>95.76271186440678</v>
      </c>
      <c r="AJ16" s="11">
        <f t="shared" si="14"/>
        <v>12.59504132231405</v>
      </c>
      <c r="AK16" s="11">
        <f t="shared" si="15"/>
        <v>54.23728813559322</v>
      </c>
      <c r="AL16" s="11">
        <f t="shared" si="16"/>
        <v>45.76271186440678</v>
      </c>
      <c r="AM16" s="11">
        <f t="shared" si="17"/>
        <v>10.16949152542373</v>
      </c>
      <c r="AN16" s="11">
        <f t="shared" si="18"/>
        <v>5.568181818181818</v>
      </c>
    </row>
    <row r="17" spans="1:40" ht="24.75" customHeight="1">
      <c r="A17" s="117"/>
      <c r="B17" s="118"/>
      <c r="C17" s="7" t="s">
        <v>97</v>
      </c>
      <c r="D17" s="8"/>
      <c r="E17" s="8"/>
      <c r="F17" s="8"/>
      <c r="G17" s="8"/>
      <c r="H17" s="8"/>
      <c r="I17" s="8"/>
      <c r="J17" s="9">
        <f t="shared" si="0"/>
      </c>
      <c r="K17" s="10">
        <f t="shared" si="1"/>
        <v>0</v>
      </c>
      <c r="L17" s="8"/>
      <c r="M17" s="8"/>
      <c r="N17" s="10">
        <f t="shared" si="2"/>
        <v>0</v>
      </c>
      <c r="O17" s="8"/>
      <c r="P17" s="8"/>
      <c r="Q17" s="8"/>
      <c r="R17" s="9">
        <f t="shared" si="3"/>
      </c>
      <c r="S17" s="8"/>
      <c r="T17" s="8"/>
      <c r="U17" s="8"/>
      <c r="V17" s="9">
        <f t="shared" si="4"/>
      </c>
      <c r="W17" s="9">
        <f t="shared" si="5"/>
      </c>
      <c r="X17" s="10">
        <f t="shared" si="6"/>
        <v>0</v>
      </c>
      <c r="Y17" s="8"/>
      <c r="Z17" s="9">
        <f t="shared" si="7"/>
      </c>
      <c r="AA17" s="8"/>
      <c r="AB17" s="9">
        <f t="shared" si="8"/>
      </c>
      <c r="AC17" s="8"/>
      <c r="AD17" s="9">
        <f t="shared" si="9"/>
      </c>
      <c r="AE17" s="8"/>
      <c r="AF17" s="9">
        <f t="shared" si="10"/>
      </c>
      <c r="AG17" s="9">
        <f t="shared" si="11"/>
      </c>
      <c r="AH17" s="9">
        <f t="shared" si="12"/>
      </c>
      <c r="AI17" s="9">
        <f t="shared" si="13"/>
      </c>
      <c r="AJ17" s="11">
        <f t="shared" si="14"/>
      </c>
      <c r="AK17" s="11">
        <f t="shared" si="15"/>
      </c>
      <c r="AL17" s="11">
        <f t="shared" si="16"/>
      </c>
      <c r="AM17" s="11">
        <f t="shared" si="17"/>
      </c>
      <c r="AN17" s="11">
        <f t="shared" si="18"/>
      </c>
    </row>
    <row r="18" spans="1:40" ht="24.75" customHeight="1">
      <c r="A18" s="117">
        <v>6</v>
      </c>
      <c r="B18" s="118" t="s">
        <v>102</v>
      </c>
      <c r="C18" s="7" t="s">
        <v>96</v>
      </c>
      <c r="D18" s="8">
        <v>4</v>
      </c>
      <c r="E18" s="8">
        <v>15</v>
      </c>
      <c r="F18" s="8"/>
      <c r="G18" s="8"/>
      <c r="H18" s="8">
        <v>15</v>
      </c>
      <c r="I18" s="8">
        <v>14</v>
      </c>
      <c r="J18" s="9">
        <f t="shared" si="0"/>
        <v>0.3409090909090909</v>
      </c>
      <c r="K18" s="10">
        <f t="shared" si="1"/>
        <v>30</v>
      </c>
      <c r="L18" s="8">
        <v>8</v>
      </c>
      <c r="M18" s="8">
        <v>6</v>
      </c>
      <c r="N18" s="10">
        <f t="shared" si="2"/>
        <v>14</v>
      </c>
      <c r="O18" s="8"/>
      <c r="P18" s="8"/>
      <c r="Q18" s="8"/>
      <c r="R18" s="9">
        <f t="shared" si="3"/>
        <v>0.3181818181818182</v>
      </c>
      <c r="S18" s="8">
        <v>16</v>
      </c>
      <c r="T18" s="8"/>
      <c r="U18" s="8"/>
      <c r="V18" s="9">
        <f t="shared" si="4"/>
        <v>4</v>
      </c>
      <c r="W18" s="9">
        <f t="shared" si="5"/>
        <v>0</v>
      </c>
      <c r="X18" s="10">
        <f t="shared" si="6"/>
        <v>5</v>
      </c>
      <c r="Y18" s="8">
        <v>2</v>
      </c>
      <c r="Z18" s="9">
        <f t="shared" si="7"/>
        <v>40</v>
      </c>
      <c r="AA18" s="8">
        <v>2</v>
      </c>
      <c r="AB18" s="9">
        <f t="shared" si="8"/>
        <v>40</v>
      </c>
      <c r="AC18" s="8">
        <v>1</v>
      </c>
      <c r="AD18" s="9">
        <f t="shared" si="9"/>
        <v>20</v>
      </c>
      <c r="AE18" s="8"/>
      <c r="AF18" s="9">
        <f t="shared" si="10"/>
        <v>0</v>
      </c>
      <c r="AG18" s="9">
        <f t="shared" si="11"/>
        <v>93.33333333333333</v>
      </c>
      <c r="AH18" s="9">
        <f t="shared" si="12"/>
        <v>46.666666666666664</v>
      </c>
      <c r="AI18" s="9">
        <f t="shared" si="13"/>
        <v>78.57142857142857</v>
      </c>
      <c r="AJ18" s="11">
        <f t="shared" si="14"/>
        <v>12.8</v>
      </c>
      <c r="AK18" s="11">
        <f t="shared" si="15"/>
        <v>57.14285714285714</v>
      </c>
      <c r="AL18" s="11">
        <f t="shared" si="16"/>
        <v>42.857142857142854</v>
      </c>
      <c r="AM18" s="11">
        <f t="shared" si="17"/>
        <v>0</v>
      </c>
      <c r="AN18" s="11">
        <f t="shared" si="18"/>
        <v>0.6818181818181818</v>
      </c>
    </row>
    <row r="19" spans="1:40" ht="24.75" customHeight="1">
      <c r="A19" s="117"/>
      <c r="B19" s="118"/>
      <c r="C19" s="7" t="s">
        <v>97</v>
      </c>
      <c r="D19" s="8"/>
      <c r="E19" s="8"/>
      <c r="F19" s="8"/>
      <c r="G19" s="8"/>
      <c r="H19" s="8"/>
      <c r="I19" s="8"/>
      <c r="J19" s="9">
        <f t="shared" si="0"/>
      </c>
      <c r="K19" s="10">
        <f t="shared" si="1"/>
        <v>0</v>
      </c>
      <c r="L19" s="8"/>
      <c r="M19" s="8"/>
      <c r="N19" s="10">
        <f t="shared" si="2"/>
        <v>0</v>
      </c>
      <c r="O19" s="8"/>
      <c r="P19" s="8"/>
      <c r="Q19" s="8"/>
      <c r="R19" s="9">
        <f t="shared" si="3"/>
      </c>
      <c r="S19" s="8"/>
      <c r="T19" s="8"/>
      <c r="U19" s="8"/>
      <c r="V19" s="9">
        <f t="shared" si="4"/>
      </c>
      <c r="W19" s="9">
        <f t="shared" si="5"/>
      </c>
      <c r="X19" s="10">
        <f t="shared" si="6"/>
        <v>0</v>
      </c>
      <c r="Y19" s="8"/>
      <c r="Z19" s="9">
        <f t="shared" si="7"/>
      </c>
      <c r="AA19" s="8"/>
      <c r="AB19" s="9">
        <f t="shared" si="8"/>
      </c>
      <c r="AC19" s="8"/>
      <c r="AD19" s="9">
        <f t="shared" si="9"/>
      </c>
      <c r="AE19" s="8"/>
      <c r="AF19" s="9">
        <f t="shared" si="10"/>
      </c>
      <c r="AG19" s="9">
        <f t="shared" si="11"/>
      </c>
      <c r="AH19" s="9">
        <f t="shared" si="12"/>
      </c>
      <c r="AI19" s="9">
        <f t="shared" si="13"/>
      </c>
      <c r="AJ19" s="11">
        <f t="shared" si="14"/>
      </c>
      <c r="AK19" s="11">
        <f t="shared" si="15"/>
      </c>
      <c r="AL19" s="11">
        <f t="shared" si="16"/>
      </c>
      <c r="AM19" s="11">
        <f t="shared" si="17"/>
      </c>
      <c r="AN19" s="11">
        <f t="shared" si="18"/>
      </c>
    </row>
    <row r="20" spans="1:40" ht="24.75" customHeight="1">
      <c r="A20" s="117">
        <v>7</v>
      </c>
      <c r="B20" s="118" t="s">
        <v>103</v>
      </c>
      <c r="C20" s="7" t="s">
        <v>96</v>
      </c>
      <c r="D20" s="8">
        <v>4</v>
      </c>
      <c r="E20" s="8">
        <v>15</v>
      </c>
      <c r="F20" s="8"/>
      <c r="G20" s="8"/>
      <c r="H20" s="8">
        <v>18</v>
      </c>
      <c r="I20" s="8">
        <v>16</v>
      </c>
      <c r="J20" s="9">
        <f t="shared" si="0"/>
        <v>0.4090909090909091</v>
      </c>
      <c r="K20" s="10">
        <f t="shared" si="1"/>
        <v>33</v>
      </c>
      <c r="L20" s="8">
        <v>9</v>
      </c>
      <c r="M20" s="8">
        <v>10</v>
      </c>
      <c r="N20" s="10">
        <f t="shared" si="2"/>
        <v>19</v>
      </c>
      <c r="O20" s="8"/>
      <c r="P20" s="8"/>
      <c r="Q20" s="8"/>
      <c r="R20" s="9">
        <f t="shared" si="3"/>
        <v>0.4318181818181818</v>
      </c>
      <c r="S20" s="8">
        <v>14</v>
      </c>
      <c r="T20" s="8"/>
      <c r="U20" s="8"/>
      <c r="V20" s="9">
        <f t="shared" si="4"/>
        <v>3.5</v>
      </c>
      <c r="W20" s="9">
        <f t="shared" si="5"/>
        <v>0</v>
      </c>
      <c r="X20" s="10">
        <f t="shared" si="6"/>
        <v>7</v>
      </c>
      <c r="Y20" s="8">
        <v>5</v>
      </c>
      <c r="Z20" s="9">
        <f t="shared" si="7"/>
        <v>71.42857142857143</v>
      </c>
      <c r="AA20" s="8"/>
      <c r="AB20" s="9">
        <f t="shared" si="8"/>
        <v>0</v>
      </c>
      <c r="AC20" s="8">
        <v>2</v>
      </c>
      <c r="AD20" s="9">
        <f t="shared" si="9"/>
        <v>28.57142857142857</v>
      </c>
      <c r="AE20" s="8"/>
      <c r="AF20" s="9">
        <f t="shared" si="10"/>
        <v>0</v>
      </c>
      <c r="AG20" s="9">
        <f t="shared" si="11"/>
        <v>105.55555555555556</v>
      </c>
      <c r="AH20" s="9">
        <f t="shared" si="12"/>
        <v>57.57575757575758</v>
      </c>
      <c r="AI20" s="9">
        <f t="shared" si="13"/>
        <v>89.47368421052632</v>
      </c>
      <c r="AJ20" s="11">
        <f t="shared" si="14"/>
        <v>9.333333333333334</v>
      </c>
      <c r="AK20" s="11">
        <f t="shared" si="15"/>
        <v>47.368421052631575</v>
      </c>
      <c r="AL20" s="11">
        <f t="shared" si="16"/>
        <v>52.63157894736842</v>
      </c>
      <c r="AM20" s="11">
        <f t="shared" si="17"/>
        <v>0</v>
      </c>
      <c r="AN20" s="11">
        <f t="shared" si="18"/>
        <v>0.75</v>
      </c>
    </row>
    <row r="21" spans="1:40" ht="24.75" customHeight="1">
      <c r="A21" s="117"/>
      <c r="B21" s="118"/>
      <c r="C21" s="7" t="s">
        <v>97</v>
      </c>
      <c r="D21" s="8"/>
      <c r="E21" s="8"/>
      <c r="F21" s="8"/>
      <c r="G21" s="8"/>
      <c r="H21" s="8"/>
      <c r="I21" s="8"/>
      <c r="J21" s="9">
        <f t="shared" si="0"/>
      </c>
      <c r="K21" s="10">
        <f t="shared" si="1"/>
        <v>0</v>
      </c>
      <c r="L21" s="8"/>
      <c r="M21" s="8"/>
      <c r="N21" s="10">
        <f t="shared" si="2"/>
        <v>0</v>
      </c>
      <c r="O21" s="8"/>
      <c r="P21" s="8"/>
      <c r="Q21" s="8"/>
      <c r="R21" s="9">
        <f t="shared" si="3"/>
      </c>
      <c r="S21" s="8"/>
      <c r="T21" s="8"/>
      <c r="U21" s="8"/>
      <c r="V21" s="9">
        <f t="shared" si="4"/>
      </c>
      <c r="W21" s="9">
        <f t="shared" si="5"/>
      </c>
      <c r="X21" s="10">
        <f t="shared" si="6"/>
        <v>0</v>
      </c>
      <c r="Y21" s="8"/>
      <c r="Z21" s="9">
        <f t="shared" si="7"/>
      </c>
      <c r="AA21" s="8"/>
      <c r="AB21" s="9">
        <f t="shared" si="8"/>
      </c>
      <c r="AC21" s="8"/>
      <c r="AD21" s="9">
        <f t="shared" si="9"/>
      </c>
      <c r="AE21" s="8"/>
      <c r="AF21" s="9">
        <f t="shared" si="10"/>
      </c>
      <c r="AG21" s="9">
        <f t="shared" si="11"/>
      </c>
      <c r="AH21" s="9">
        <f t="shared" si="12"/>
      </c>
      <c r="AI21" s="9">
        <f t="shared" si="13"/>
      </c>
      <c r="AJ21" s="11">
        <f t="shared" si="14"/>
      </c>
      <c r="AK21" s="11">
        <f t="shared" si="15"/>
      </c>
      <c r="AL21" s="11">
        <f t="shared" si="16"/>
      </c>
      <c r="AM21" s="11">
        <f t="shared" si="17"/>
      </c>
      <c r="AN21" s="11">
        <f t="shared" si="18"/>
      </c>
    </row>
    <row r="22" spans="1:40" ht="24.75" customHeight="1">
      <c r="A22" s="117">
        <v>8</v>
      </c>
      <c r="B22" s="118" t="s">
        <v>104</v>
      </c>
      <c r="C22" s="7" t="s">
        <v>96</v>
      </c>
      <c r="D22" s="8">
        <v>4</v>
      </c>
      <c r="E22" s="8">
        <v>8</v>
      </c>
      <c r="F22" s="8"/>
      <c r="G22" s="8"/>
      <c r="H22" s="8">
        <v>37</v>
      </c>
      <c r="I22" s="8">
        <v>37</v>
      </c>
      <c r="J22" s="9">
        <f t="shared" si="0"/>
        <v>0.8409090909090909</v>
      </c>
      <c r="K22" s="10">
        <f t="shared" si="1"/>
        <v>45</v>
      </c>
      <c r="L22" s="8">
        <v>11</v>
      </c>
      <c r="M22" s="8">
        <v>11</v>
      </c>
      <c r="N22" s="10">
        <f t="shared" si="2"/>
        <v>22</v>
      </c>
      <c r="O22" s="8"/>
      <c r="P22" s="8"/>
      <c r="Q22" s="8"/>
      <c r="R22" s="9">
        <f t="shared" si="3"/>
        <v>0.5</v>
      </c>
      <c r="S22" s="8">
        <v>23</v>
      </c>
      <c r="T22" s="8"/>
      <c r="U22" s="8"/>
      <c r="V22" s="9">
        <f t="shared" si="4"/>
        <v>5.75</v>
      </c>
      <c r="W22" s="9">
        <f t="shared" si="5"/>
        <v>0</v>
      </c>
      <c r="X22" s="10">
        <f t="shared" si="6"/>
        <v>1</v>
      </c>
      <c r="Y22" s="8">
        <v>1</v>
      </c>
      <c r="Z22" s="9">
        <f t="shared" si="7"/>
        <v>100</v>
      </c>
      <c r="AA22" s="8"/>
      <c r="AB22" s="9">
        <f t="shared" si="8"/>
        <v>0</v>
      </c>
      <c r="AC22" s="8"/>
      <c r="AD22" s="9">
        <f t="shared" si="9"/>
        <v>0</v>
      </c>
      <c r="AE22" s="8"/>
      <c r="AF22" s="9">
        <f t="shared" si="10"/>
        <v>0</v>
      </c>
      <c r="AG22" s="9">
        <f t="shared" si="11"/>
        <v>59.45945945945946</v>
      </c>
      <c r="AH22" s="9">
        <f t="shared" si="12"/>
        <v>48.888888888888886</v>
      </c>
      <c r="AI22" s="9">
        <f t="shared" si="13"/>
        <v>100</v>
      </c>
      <c r="AJ22" s="11">
        <f t="shared" si="14"/>
        <v>7.45945945945946</v>
      </c>
      <c r="AK22" s="11">
        <f t="shared" si="15"/>
        <v>50</v>
      </c>
      <c r="AL22" s="11">
        <f t="shared" si="16"/>
        <v>50</v>
      </c>
      <c r="AM22" s="11">
        <f t="shared" si="17"/>
        <v>0</v>
      </c>
      <c r="AN22" s="11">
        <f t="shared" si="18"/>
        <v>1.0227272727272727</v>
      </c>
    </row>
    <row r="23" spans="1:40" ht="24.75" customHeight="1">
      <c r="A23" s="117"/>
      <c r="B23" s="118"/>
      <c r="C23" s="7" t="s">
        <v>97</v>
      </c>
      <c r="D23" s="8"/>
      <c r="E23" s="8"/>
      <c r="F23" s="8"/>
      <c r="G23" s="8"/>
      <c r="H23" s="8"/>
      <c r="I23" s="8"/>
      <c r="J23" s="9">
        <f t="shared" si="0"/>
      </c>
      <c r="K23" s="10">
        <f t="shared" si="1"/>
        <v>0</v>
      </c>
      <c r="L23" s="8"/>
      <c r="M23" s="8"/>
      <c r="N23" s="10">
        <f t="shared" si="2"/>
        <v>0</v>
      </c>
      <c r="O23" s="8"/>
      <c r="P23" s="8"/>
      <c r="Q23" s="8"/>
      <c r="R23" s="9">
        <f t="shared" si="3"/>
      </c>
      <c r="S23" s="8"/>
      <c r="T23" s="8"/>
      <c r="U23" s="8"/>
      <c r="V23" s="9">
        <f t="shared" si="4"/>
      </c>
      <c r="W23" s="9">
        <f t="shared" si="5"/>
      </c>
      <c r="X23" s="10">
        <f t="shared" si="6"/>
        <v>0</v>
      </c>
      <c r="Y23" s="8"/>
      <c r="Z23" s="9">
        <f t="shared" si="7"/>
      </c>
      <c r="AA23" s="8"/>
      <c r="AB23" s="9">
        <f t="shared" si="8"/>
      </c>
      <c r="AC23" s="8"/>
      <c r="AD23" s="9">
        <f t="shared" si="9"/>
      </c>
      <c r="AE23" s="8"/>
      <c r="AF23" s="9">
        <f t="shared" si="10"/>
      </c>
      <c r="AG23" s="9">
        <f t="shared" si="11"/>
      </c>
      <c r="AH23" s="9">
        <f t="shared" si="12"/>
      </c>
      <c r="AI23" s="9">
        <f t="shared" si="13"/>
      </c>
      <c r="AJ23" s="11">
        <f t="shared" si="14"/>
      </c>
      <c r="AK23" s="11">
        <f t="shared" si="15"/>
      </c>
      <c r="AL23" s="11">
        <f t="shared" si="16"/>
      </c>
      <c r="AM23" s="11">
        <f t="shared" si="17"/>
      </c>
      <c r="AN23" s="11">
        <f t="shared" si="18"/>
      </c>
    </row>
    <row r="24" spans="1:40" ht="24.75" customHeight="1">
      <c r="A24" s="117">
        <v>9</v>
      </c>
      <c r="B24" s="118" t="s">
        <v>105</v>
      </c>
      <c r="C24" s="7" t="s">
        <v>96</v>
      </c>
      <c r="D24" s="8">
        <v>4</v>
      </c>
      <c r="E24" s="8">
        <v>27</v>
      </c>
      <c r="F24" s="8"/>
      <c r="G24" s="8"/>
      <c r="H24" s="8">
        <v>37</v>
      </c>
      <c r="I24" s="8">
        <v>37</v>
      </c>
      <c r="J24" s="9">
        <f t="shared" si="0"/>
        <v>0.8409090909090909</v>
      </c>
      <c r="K24" s="10">
        <f t="shared" si="1"/>
        <v>64</v>
      </c>
      <c r="L24" s="8">
        <v>29</v>
      </c>
      <c r="M24" s="8">
        <v>27</v>
      </c>
      <c r="N24" s="10">
        <f t="shared" si="2"/>
        <v>56</v>
      </c>
      <c r="O24" s="8"/>
      <c r="P24" s="8"/>
      <c r="Q24" s="8"/>
      <c r="R24" s="9">
        <f t="shared" si="3"/>
        <v>1.2727272727272727</v>
      </c>
      <c r="S24" s="8">
        <v>8</v>
      </c>
      <c r="T24" s="8"/>
      <c r="U24" s="8"/>
      <c r="V24" s="9">
        <f t="shared" si="4"/>
        <v>2</v>
      </c>
      <c r="W24" s="9">
        <f t="shared" si="5"/>
        <v>0</v>
      </c>
      <c r="X24" s="10">
        <f t="shared" si="6"/>
        <v>0</v>
      </c>
      <c r="Y24" s="8"/>
      <c r="Z24" s="9">
        <f t="shared" si="7"/>
      </c>
      <c r="AA24" s="8"/>
      <c r="AB24" s="9">
        <f t="shared" si="8"/>
      </c>
      <c r="AC24" s="8"/>
      <c r="AD24" s="9">
        <f t="shared" si="9"/>
      </c>
      <c r="AE24" s="8"/>
      <c r="AF24" s="9">
        <f t="shared" si="10"/>
      </c>
      <c r="AG24" s="9">
        <f t="shared" si="11"/>
        <v>151.35135135135135</v>
      </c>
      <c r="AH24" s="9">
        <f t="shared" si="12"/>
        <v>87.5</v>
      </c>
      <c r="AI24" s="9">
        <f t="shared" si="13"/>
        <v>100</v>
      </c>
      <c r="AJ24" s="11">
        <f t="shared" si="14"/>
        <v>2.5945945945945947</v>
      </c>
      <c r="AK24" s="11">
        <f t="shared" si="15"/>
        <v>51.78571428571429</v>
      </c>
      <c r="AL24" s="11">
        <f t="shared" si="16"/>
        <v>48.214285714285715</v>
      </c>
      <c r="AM24" s="11">
        <f t="shared" si="17"/>
        <v>0</v>
      </c>
      <c r="AN24" s="11">
        <f t="shared" si="18"/>
        <v>1.4545454545454546</v>
      </c>
    </row>
    <row r="25" spans="1:40" ht="24.75" customHeight="1">
      <c r="A25" s="117"/>
      <c r="B25" s="118"/>
      <c r="C25" s="7" t="s">
        <v>97</v>
      </c>
      <c r="D25" s="8">
        <v>4</v>
      </c>
      <c r="E25" s="8">
        <v>4</v>
      </c>
      <c r="F25" s="8"/>
      <c r="G25" s="8"/>
      <c r="H25" s="8">
        <v>21</v>
      </c>
      <c r="I25" s="8">
        <v>21</v>
      </c>
      <c r="J25" s="9">
        <f t="shared" si="0"/>
        <v>0.4772727272727273</v>
      </c>
      <c r="K25" s="10">
        <f t="shared" si="1"/>
        <v>25</v>
      </c>
      <c r="L25" s="8">
        <v>14</v>
      </c>
      <c r="M25" s="8">
        <v>3</v>
      </c>
      <c r="N25" s="10">
        <f t="shared" si="2"/>
        <v>17</v>
      </c>
      <c r="O25" s="8"/>
      <c r="P25" s="8"/>
      <c r="Q25" s="8"/>
      <c r="R25" s="9">
        <f t="shared" si="3"/>
        <v>0.38636363636363635</v>
      </c>
      <c r="S25" s="8">
        <v>8</v>
      </c>
      <c r="T25" s="8"/>
      <c r="U25" s="8"/>
      <c r="V25" s="9">
        <f t="shared" si="4"/>
        <v>2</v>
      </c>
      <c r="W25" s="9">
        <f t="shared" si="5"/>
        <v>0</v>
      </c>
      <c r="X25" s="10">
        <f t="shared" si="6"/>
        <v>0</v>
      </c>
      <c r="Y25" s="8"/>
      <c r="Z25" s="9">
        <f t="shared" si="7"/>
      </c>
      <c r="AA25" s="8"/>
      <c r="AB25" s="9">
        <f t="shared" si="8"/>
      </c>
      <c r="AC25" s="8"/>
      <c r="AD25" s="9">
        <f t="shared" si="9"/>
      </c>
      <c r="AE25" s="8"/>
      <c r="AF25" s="9">
        <f t="shared" si="10"/>
      </c>
      <c r="AG25" s="9">
        <f t="shared" si="11"/>
        <v>80.95238095238095</v>
      </c>
      <c r="AH25" s="9">
        <f t="shared" si="12"/>
        <v>68</v>
      </c>
      <c r="AI25" s="9">
        <f t="shared" si="13"/>
        <v>100</v>
      </c>
      <c r="AJ25" s="11">
        <f t="shared" si="14"/>
        <v>4.571428571428571</v>
      </c>
      <c r="AK25" s="11">
        <f t="shared" si="15"/>
        <v>82.35294117647058</v>
      </c>
      <c r="AL25" s="11">
        <f t="shared" si="16"/>
        <v>17.647058823529413</v>
      </c>
      <c r="AM25" s="11">
        <f t="shared" si="17"/>
        <v>0</v>
      </c>
      <c r="AN25" s="11">
        <f t="shared" si="18"/>
        <v>0.5681818181818182</v>
      </c>
    </row>
    <row r="26" spans="1:40" ht="24.75" customHeight="1">
      <c r="A26" s="117">
        <v>10</v>
      </c>
      <c r="B26" s="118" t="s">
        <v>106</v>
      </c>
      <c r="C26" s="7" t="s">
        <v>96</v>
      </c>
      <c r="D26" s="8">
        <v>4</v>
      </c>
      <c r="E26" s="8">
        <v>4</v>
      </c>
      <c r="F26" s="8"/>
      <c r="G26" s="8"/>
      <c r="H26" s="8">
        <v>12</v>
      </c>
      <c r="I26" s="8">
        <v>2</v>
      </c>
      <c r="J26" s="9">
        <f t="shared" si="0"/>
        <v>0.2727272727272727</v>
      </c>
      <c r="K26" s="10">
        <f t="shared" si="1"/>
        <v>16</v>
      </c>
      <c r="L26" s="8">
        <v>7</v>
      </c>
      <c r="M26" s="8">
        <v>2</v>
      </c>
      <c r="N26" s="10">
        <f t="shared" si="2"/>
        <v>9</v>
      </c>
      <c r="O26" s="8"/>
      <c r="P26" s="8"/>
      <c r="Q26" s="8"/>
      <c r="R26" s="9">
        <f t="shared" si="3"/>
        <v>0.20454545454545456</v>
      </c>
      <c r="S26" s="8">
        <v>7</v>
      </c>
      <c r="T26" s="8"/>
      <c r="U26" s="8"/>
      <c r="V26" s="9">
        <f t="shared" si="4"/>
        <v>1.75</v>
      </c>
      <c r="W26" s="9">
        <f t="shared" si="5"/>
        <v>0</v>
      </c>
      <c r="X26" s="10">
        <f t="shared" si="6"/>
        <v>4</v>
      </c>
      <c r="Y26" s="8">
        <v>1</v>
      </c>
      <c r="Z26" s="9">
        <f t="shared" si="7"/>
        <v>25</v>
      </c>
      <c r="AA26" s="8">
        <v>2</v>
      </c>
      <c r="AB26" s="9">
        <f t="shared" si="8"/>
        <v>50</v>
      </c>
      <c r="AC26" s="8">
        <v>1</v>
      </c>
      <c r="AD26" s="9">
        <f t="shared" si="9"/>
        <v>25</v>
      </c>
      <c r="AE26" s="8"/>
      <c r="AF26" s="9">
        <f t="shared" si="10"/>
        <v>0</v>
      </c>
      <c r="AG26" s="9">
        <f t="shared" si="11"/>
        <v>75</v>
      </c>
      <c r="AH26" s="9">
        <f t="shared" si="12"/>
        <v>56.25</v>
      </c>
      <c r="AI26" s="9">
        <f t="shared" si="13"/>
        <v>66.66666666666666</v>
      </c>
      <c r="AJ26" s="11">
        <f t="shared" si="14"/>
        <v>7</v>
      </c>
      <c r="AK26" s="11">
        <f t="shared" si="15"/>
        <v>77.77777777777779</v>
      </c>
      <c r="AL26" s="11">
        <f t="shared" si="16"/>
        <v>22.22222222222222</v>
      </c>
      <c r="AM26" s="11">
        <f t="shared" si="17"/>
        <v>0</v>
      </c>
      <c r="AN26" s="11">
        <f t="shared" si="18"/>
        <v>0.36363636363636365</v>
      </c>
    </row>
    <row r="27" spans="1:40" ht="24.75" customHeight="1">
      <c r="A27" s="117"/>
      <c r="B27" s="118"/>
      <c r="C27" s="7" t="s">
        <v>97</v>
      </c>
      <c r="D27" s="8"/>
      <c r="E27" s="8"/>
      <c r="F27" s="8"/>
      <c r="G27" s="8"/>
      <c r="H27" s="8"/>
      <c r="I27" s="8"/>
      <c r="J27" s="9">
        <f t="shared" si="0"/>
      </c>
      <c r="K27" s="10">
        <f t="shared" si="1"/>
        <v>0</v>
      </c>
      <c r="L27" s="8"/>
      <c r="M27" s="8"/>
      <c r="N27" s="10">
        <f t="shared" si="2"/>
        <v>0</v>
      </c>
      <c r="O27" s="8"/>
      <c r="P27" s="8"/>
      <c r="Q27" s="8"/>
      <c r="R27" s="9">
        <f t="shared" si="3"/>
      </c>
      <c r="S27" s="8"/>
      <c r="T27" s="8"/>
      <c r="U27" s="8"/>
      <c r="V27" s="9">
        <f t="shared" si="4"/>
      </c>
      <c r="W27" s="9">
        <f t="shared" si="5"/>
      </c>
      <c r="X27" s="10">
        <f t="shared" si="6"/>
        <v>0</v>
      </c>
      <c r="Y27" s="8"/>
      <c r="Z27" s="9">
        <f t="shared" si="7"/>
      </c>
      <c r="AA27" s="8"/>
      <c r="AB27" s="9">
        <f t="shared" si="8"/>
      </c>
      <c r="AC27" s="8"/>
      <c r="AD27" s="9">
        <f t="shared" si="9"/>
      </c>
      <c r="AE27" s="8"/>
      <c r="AF27" s="9">
        <f t="shared" si="10"/>
      </c>
      <c r="AG27" s="9">
        <f t="shared" si="11"/>
      </c>
      <c r="AH27" s="9">
        <f t="shared" si="12"/>
      </c>
      <c r="AI27" s="9">
        <f t="shared" si="13"/>
      </c>
      <c r="AJ27" s="11">
        <f t="shared" si="14"/>
      </c>
      <c r="AK27" s="11">
        <f t="shared" si="15"/>
      </c>
      <c r="AL27" s="11">
        <f t="shared" si="16"/>
      </c>
      <c r="AM27" s="11">
        <f t="shared" si="17"/>
      </c>
      <c r="AN27" s="11">
        <f t="shared" si="18"/>
      </c>
    </row>
    <row r="28" spans="1:40" s="17" customFormat="1" ht="24.75" customHeight="1">
      <c r="A28" s="119" t="s">
        <v>107</v>
      </c>
      <c r="B28" s="119"/>
      <c r="C28" s="12" t="s">
        <v>96</v>
      </c>
      <c r="D28" s="13">
        <v>4</v>
      </c>
      <c r="E28" s="14">
        <f aca="true" t="shared" si="19" ref="E28:I29">SUM(E8,E10,E12,E14,E16,E18,E20,E22,E24,E26)</f>
        <v>913</v>
      </c>
      <c r="F28" s="14">
        <f t="shared" si="19"/>
        <v>15</v>
      </c>
      <c r="G28" s="14">
        <f t="shared" si="19"/>
        <v>24</v>
      </c>
      <c r="H28" s="14">
        <f t="shared" si="19"/>
        <v>1793</v>
      </c>
      <c r="I28" s="14">
        <f t="shared" si="19"/>
        <v>1682</v>
      </c>
      <c r="J28" s="15">
        <f t="shared" si="0"/>
        <v>40.75</v>
      </c>
      <c r="K28" s="14">
        <f t="shared" si="1"/>
        <v>2706</v>
      </c>
      <c r="L28" s="14">
        <f>SUM(L8,L10,L12,L14,L16,L18,L20,L22,L24,L26)</f>
        <v>1305</v>
      </c>
      <c r="M28" s="14">
        <f>SUM(M8,M10,M12,M14,M16,M18,M20,M22,M24,M26)</f>
        <v>426</v>
      </c>
      <c r="N28" s="14">
        <f t="shared" si="2"/>
        <v>1731</v>
      </c>
      <c r="O28" s="14">
        <f aca="true" t="shared" si="20" ref="O28:Q29">SUM(O8,O10,O12,O14,O16,O18,O20,O22,O24,O26)</f>
        <v>0</v>
      </c>
      <c r="P28" s="14">
        <f t="shared" si="20"/>
        <v>7</v>
      </c>
      <c r="Q28" s="14">
        <f t="shared" si="20"/>
        <v>13</v>
      </c>
      <c r="R28" s="15">
        <f t="shared" si="3"/>
        <v>39.34090909090909</v>
      </c>
      <c r="S28" s="14">
        <f aca="true" t="shared" si="21" ref="S28:U29">SUM(S8,S10,S12,S14,S16,S18,S20,S22,S24,S26)</f>
        <v>975</v>
      </c>
      <c r="T28" s="14">
        <f t="shared" si="21"/>
        <v>18</v>
      </c>
      <c r="U28" s="14">
        <f t="shared" si="21"/>
        <v>28</v>
      </c>
      <c r="V28" s="15">
        <f t="shared" si="4"/>
        <v>243.75</v>
      </c>
      <c r="W28" s="15">
        <f t="shared" si="5"/>
        <v>4.5</v>
      </c>
      <c r="X28" s="14">
        <f t="shared" si="6"/>
        <v>360</v>
      </c>
      <c r="Y28" s="14">
        <f>SUM(Y8,Y10,Y12,Y14,Y16,Y18,Y20,Y22,Y24,Y26)</f>
        <v>279</v>
      </c>
      <c r="Z28" s="15">
        <f t="shared" si="7"/>
        <v>77.5</v>
      </c>
      <c r="AA28" s="14">
        <f>SUM(AA8,AA10,AA12,AA14,AA16,AA18,AA20,AA22,AA24,AA26)</f>
        <v>27</v>
      </c>
      <c r="AB28" s="15">
        <f t="shared" si="8"/>
        <v>7.5</v>
      </c>
      <c r="AC28" s="14">
        <f>SUM(AC8,AC10,AC12,AC14,AC16,AC18,AC20,AC22,AC24,AC26)</f>
        <v>54</v>
      </c>
      <c r="AD28" s="15">
        <f t="shared" si="9"/>
        <v>15</v>
      </c>
      <c r="AE28" s="14">
        <f>SUM(AE8,AE10,AE12,AE14,AE16,AE18,AE20,AE22,AE24,AE26)</f>
        <v>0</v>
      </c>
      <c r="AF28" s="15">
        <f t="shared" si="10"/>
        <v>0</v>
      </c>
      <c r="AG28" s="15">
        <f t="shared" si="11"/>
        <v>96.54210819854991</v>
      </c>
      <c r="AH28" s="15">
        <f t="shared" si="12"/>
        <v>63.968957871396896</v>
      </c>
      <c r="AI28" s="15">
        <f t="shared" si="13"/>
        <v>95.32062391681109</v>
      </c>
      <c r="AJ28" s="16">
        <f t="shared" si="14"/>
        <v>6.52537646402677</v>
      </c>
      <c r="AK28" s="16">
        <f t="shared" si="15"/>
        <v>75.3899480069324</v>
      </c>
      <c r="AL28" s="16">
        <f t="shared" si="16"/>
        <v>24.610051993067593</v>
      </c>
      <c r="AM28" s="16">
        <f t="shared" si="17"/>
        <v>0.7510109763142693</v>
      </c>
      <c r="AN28" s="16">
        <f t="shared" si="18"/>
        <v>61.5</v>
      </c>
    </row>
    <row r="29" spans="1:40" s="17" customFormat="1" ht="24.75" customHeight="1">
      <c r="A29" s="119"/>
      <c r="B29" s="119"/>
      <c r="C29" s="12" t="s">
        <v>97</v>
      </c>
      <c r="D29" s="13">
        <v>4</v>
      </c>
      <c r="E29" s="14">
        <f t="shared" si="19"/>
        <v>51</v>
      </c>
      <c r="F29" s="14">
        <f t="shared" si="19"/>
        <v>0</v>
      </c>
      <c r="G29" s="14">
        <f t="shared" si="19"/>
        <v>0</v>
      </c>
      <c r="H29" s="14">
        <f t="shared" si="19"/>
        <v>75</v>
      </c>
      <c r="I29" s="14">
        <f t="shared" si="19"/>
        <v>72</v>
      </c>
      <c r="J29" s="15">
        <f t="shared" si="0"/>
        <v>1.7045454545454546</v>
      </c>
      <c r="K29" s="14">
        <f t="shared" si="1"/>
        <v>126</v>
      </c>
      <c r="L29" s="14">
        <f>SUM(L9,L11,L13,L15,L17,L19,L21,L23,L25,L27)</f>
        <v>83</v>
      </c>
      <c r="M29" s="14">
        <f>SUM(M9,M11,M13,M15,M17,M19,M21,M23,M25,M27)</f>
        <v>11</v>
      </c>
      <c r="N29" s="14">
        <f t="shared" si="2"/>
        <v>94</v>
      </c>
      <c r="O29" s="14">
        <f t="shared" si="20"/>
        <v>0</v>
      </c>
      <c r="P29" s="14">
        <f t="shared" si="20"/>
        <v>0</v>
      </c>
      <c r="Q29" s="14">
        <f t="shared" si="20"/>
        <v>0</v>
      </c>
      <c r="R29" s="15">
        <f t="shared" si="3"/>
        <v>2.1363636363636362</v>
      </c>
      <c r="S29" s="14">
        <f t="shared" si="21"/>
        <v>32</v>
      </c>
      <c r="T29" s="14">
        <f t="shared" si="21"/>
        <v>0</v>
      </c>
      <c r="U29" s="14">
        <f t="shared" si="21"/>
        <v>0</v>
      </c>
      <c r="V29" s="15">
        <f t="shared" si="4"/>
        <v>8</v>
      </c>
      <c r="W29" s="15">
        <f t="shared" si="5"/>
        <v>0</v>
      </c>
      <c r="X29" s="14">
        <f t="shared" si="6"/>
        <v>1</v>
      </c>
      <c r="Y29" s="14">
        <f>SUM(Y9,Y11,Y13,Y15,Y17,Y19,Y21,Y23,Y25,Y27)</f>
        <v>0</v>
      </c>
      <c r="Z29" s="15">
        <f t="shared" si="7"/>
        <v>0</v>
      </c>
      <c r="AA29" s="14">
        <f>SUM(AA9,AA11,AA13,AA15,AA17,AA19,AA21,AA23,AA25,AA27)</f>
        <v>1</v>
      </c>
      <c r="AB29" s="15">
        <f t="shared" si="8"/>
        <v>100</v>
      </c>
      <c r="AC29" s="14">
        <f>SUM(AC9,AC11,AC13,AC15,AC17,AC19,AC21,AC23,AC25,AC27)</f>
        <v>0</v>
      </c>
      <c r="AD29" s="15">
        <f t="shared" si="9"/>
        <v>0</v>
      </c>
      <c r="AE29" s="14">
        <f>SUM(AE9,AE11,AE13,AE15,AE17,AE19,AE21,AE23,AE25,AE27)</f>
        <v>0</v>
      </c>
      <c r="AF29" s="15">
        <f t="shared" si="10"/>
        <v>0</v>
      </c>
      <c r="AG29" s="15">
        <f t="shared" si="11"/>
        <v>125.33333333333334</v>
      </c>
      <c r="AH29" s="15">
        <f t="shared" si="12"/>
        <v>74.60317460317461</v>
      </c>
      <c r="AI29" s="15">
        <f t="shared" si="13"/>
        <v>98.93617021276596</v>
      </c>
      <c r="AJ29" s="16">
        <f t="shared" si="14"/>
        <v>5.12</v>
      </c>
      <c r="AK29" s="16">
        <f t="shared" si="15"/>
        <v>88.29787234042553</v>
      </c>
      <c r="AL29" s="16">
        <f t="shared" si="16"/>
        <v>11.702127659574469</v>
      </c>
      <c r="AM29" s="16">
        <f t="shared" si="17"/>
        <v>0</v>
      </c>
      <c r="AN29" s="16">
        <f t="shared" si="18"/>
        <v>2.8636363636363638</v>
      </c>
    </row>
    <row r="30" spans="1:40" ht="24.75" customHeight="1">
      <c r="A30" s="18">
        <v>11</v>
      </c>
      <c r="B30" s="113" t="s">
        <v>108</v>
      </c>
      <c r="C30" s="113"/>
      <c r="D30" s="19"/>
      <c r="E30" s="8"/>
      <c r="F30" s="8"/>
      <c r="G30" s="8"/>
      <c r="H30" s="8"/>
      <c r="I30" s="8"/>
      <c r="J30" s="9">
        <f t="shared" si="0"/>
      </c>
      <c r="K30" s="10">
        <f t="shared" si="1"/>
        <v>0</v>
      </c>
      <c r="L30" s="8"/>
      <c r="M30" s="8"/>
      <c r="N30" s="10">
        <f t="shared" si="2"/>
        <v>0</v>
      </c>
      <c r="O30" s="8"/>
      <c r="P30" s="8"/>
      <c r="Q30" s="8"/>
      <c r="R30" s="9">
        <f t="shared" si="3"/>
      </c>
      <c r="S30" s="8"/>
      <c r="T30" s="8"/>
      <c r="U30" s="8"/>
      <c r="V30" s="9">
        <f t="shared" si="4"/>
      </c>
      <c r="W30" s="9">
        <f t="shared" si="5"/>
      </c>
      <c r="X30" s="10">
        <f t="shared" si="6"/>
        <v>0</v>
      </c>
      <c r="Y30" s="8"/>
      <c r="Z30" s="9">
        <f t="shared" si="7"/>
      </c>
      <c r="AA30" s="8"/>
      <c r="AB30" s="9">
        <f t="shared" si="8"/>
      </c>
      <c r="AC30" s="8"/>
      <c r="AD30" s="9">
        <f t="shared" si="9"/>
      </c>
      <c r="AE30" s="8"/>
      <c r="AF30" s="9">
        <f t="shared" si="10"/>
      </c>
      <c r="AG30" s="9">
        <f t="shared" si="11"/>
      </c>
      <c r="AH30" s="9">
        <f t="shared" si="12"/>
      </c>
      <c r="AI30" s="9">
        <f t="shared" si="13"/>
      </c>
      <c r="AJ30" s="11">
        <f t="shared" si="14"/>
      </c>
      <c r="AK30" s="11">
        <f t="shared" si="15"/>
      </c>
      <c r="AL30" s="11">
        <f t="shared" si="16"/>
      </c>
      <c r="AM30" s="11">
        <f t="shared" si="17"/>
      </c>
      <c r="AN30" s="11">
        <f t="shared" si="18"/>
      </c>
    </row>
    <row r="31" spans="1:40" s="17" customFormat="1" ht="24.75" customHeight="1">
      <c r="A31" s="116" t="s">
        <v>109</v>
      </c>
      <c r="B31" s="116"/>
      <c r="C31" s="116"/>
      <c r="D31" s="13">
        <v>4</v>
      </c>
      <c r="E31" s="14">
        <f>SUM(E28:E30)</f>
        <v>964</v>
      </c>
      <c r="F31" s="14">
        <f>SUM(F28:F30)</f>
        <v>15</v>
      </c>
      <c r="G31" s="14">
        <f>SUM(G28:G30)</f>
        <v>24</v>
      </c>
      <c r="H31" s="14">
        <f>SUM(H28:H30)</f>
        <v>1868</v>
      </c>
      <c r="I31" s="14">
        <f>SUM(I28:I30)</f>
        <v>1754</v>
      </c>
      <c r="J31" s="15">
        <f t="shared" si="0"/>
        <v>42.45454545454545</v>
      </c>
      <c r="K31" s="14">
        <f t="shared" si="1"/>
        <v>2832</v>
      </c>
      <c r="L31" s="14">
        <f>SUM(L28:L30)</f>
        <v>1388</v>
      </c>
      <c r="M31" s="14">
        <f>SUM(M28:M30)</f>
        <v>437</v>
      </c>
      <c r="N31" s="14">
        <f t="shared" si="2"/>
        <v>1825</v>
      </c>
      <c r="O31" s="14">
        <f>SUM(O28:O30)</f>
        <v>0</v>
      </c>
      <c r="P31" s="14">
        <f>SUM(P28:P30)</f>
        <v>7</v>
      </c>
      <c r="Q31" s="14">
        <f>SUM(Q28:Q30)</f>
        <v>13</v>
      </c>
      <c r="R31" s="15">
        <f t="shared" si="3"/>
        <v>41.47727272727273</v>
      </c>
      <c r="S31" s="14">
        <f>SUM(S28:S30)</f>
        <v>1007</v>
      </c>
      <c r="T31" s="14">
        <f>SUM(T28:T30)</f>
        <v>18</v>
      </c>
      <c r="U31" s="14">
        <f>SUM(U28:U30)</f>
        <v>28</v>
      </c>
      <c r="V31" s="15">
        <f t="shared" si="4"/>
        <v>251.75</v>
      </c>
      <c r="W31" s="15">
        <f t="shared" si="5"/>
        <v>4.5</v>
      </c>
      <c r="X31" s="14">
        <f t="shared" si="6"/>
        <v>361</v>
      </c>
      <c r="Y31" s="14">
        <f>SUM(Y28:Y30)</f>
        <v>279</v>
      </c>
      <c r="Z31" s="15">
        <f t="shared" si="7"/>
        <v>77.28531855955679</v>
      </c>
      <c r="AA31" s="14">
        <f>SUM(AA28:AA30)</f>
        <v>28</v>
      </c>
      <c r="AB31" s="15">
        <f t="shared" si="8"/>
        <v>7.756232686980609</v>
      </c>
      <c r="AC31" s="14">
        <f>SUM(AC28:AC30)</f>
        <v>54</v>
      </c>
      <c r="AD31" s="15">
        <f t="shared" si="9"/>
        <v>14.958448753462603</v>
      </c>
      <c r="AE31" s="14">
        <f>SUM(AE28:AE30)</f>
        <v>0</v>
      </c>
      <c r="AF31" s="15">
        <f t="shared" si="10"/>
        <v>0</v>
      </c>
      <c r="AG31" s="15">
        <f t="shared" si="11"/>
        <v>97.69807280513919</v>
      </c>
      <c r="AH31" s="15">
        <f t="shared" si="12"/>
        <v>64.44209039548022</v>
      </c>
      <c r="AI31" s="15">
        <f t="shared" si="13"/>
        <v>95.5068493150685</v>
      </c>
      <c r="AJ31" s="16">
        <f t="shared" si="14"/>
        <v>6.4689507494646685</v>
      </c>
      <c r="AK31" s="16">
        <f t="shared" si="15"/>
        <v>76.05479452054794</v>
      </c>
      <c r="AL31" s="16">
        <f t="shared" si="16"/>
        <v>23.945205479452056</v>
      </c>
      <c r="AM31" s="16">
        <f t="shared" si="17"/>
        <v>0.7123287671232876</v>
      </c>
      <c r="AN31" s="16">
        <f t="shared" si="18"/>
        <v>64.36363636363636</v>
      </c>
    </row>
    <row r="32" spans="1:40" ht="24.75" customHeight="1">
      <c r="A32" s="18">
        <v>12</v>
      </c>
      <c r="B32" s="113" t="s">
        <v>110</v>
      </c>
      <c r="C32" s="113"/>
      <c r="D32" s="19">
        <v>4</v>
      </c>
      <c r="E32" s="8">
        <v>48</v>
      </c>
      <c r="F32" s="8"/>
      <c r="G32" s="8"/>
      <c r="H32" s="8">
        <v>249</v>
      </c>
      <c r="I32" s="8">
        <v>249</v>
      </c>
      <c r="J32" s="9">
        <f t="shared" si="0"/>
        <v>5.659090909090909</v>
      </c>
      <c r="K32" s="10">
        <f t="shared" si="1"/>
        <v>297</v>
      </c>
      <c r="L32" s="8"/>
      <c r="M32" s="8">
        <v>234</v>
      </c>
      <c r="N32" s="10">
        <f t="shared" si="2"/>
        <v>234</v>
      </c>
      <c r="O32" s="8"/>
      <c r="P32" s="8"/>
      <c r="Q32" s="8"/>
      <c r="R32" s="9">
        <f t="shared" si="3"/>
        <v>5.318181818181818</v>
      </c>
      <c r="S32" s="8">
        <v>63</v>
      </c>
      <c r="T32" s="8"/>
      <c r="U32" s="8"/>
      <c r="V32" s="9">
        <f t="shared" si="4"/>
        <v>15.75</v>
      </c>
      <c r="W32" s="9">
        <f t="shared" si="5"/>
        <v>0</v>
      </c>
      <c r="X32" s="10">
        <f t="shared" si="6"/>
        <v>0</v>
      </c>
      <c r="Y32" s="8"/>
      <c r="Z32" s="9">
        <f t="shared" si="7"/>
      </c>
      <c r="AA32" s="8"/>
      <c r="AB32" s="9">
        <f t="shared" si="8"/>
      </c>
      <c r="AC32" s="8"/>
      <c r="AD32" s="9">
        <f t="shared" si="9"/>
      </c>
      <c r="AE32" s="8"/>
      <c r="AF32" s="9">
        <f t="shared" si="10"/>
      </c>
      <c r="AG32" s="9">
        <f t="shared" si="11"/>
        <v>93.97590361445783</v>
      </c>
      <c r="AH32" s="9">
        <f t="shared" si="12"/>
        <v>78.78787878787878</v>
      </c>
      <c r="AI32" s="9">
        <f t="shared" si="13"/>
        <v>100</v>
      </c>
      <c r="AJ32" s="11">
        <f t="shared" si="14"/>
        <v>3.036144578313253</v>
      </c>
      <c r="AK32" s="11">
        <f t="shared" si="15"/>
      </c>
      <c r="AL32" s="11">
        <f t="shared" si="16"/>
        <v>100</v>
      </c>
      <c r="AM32" s="11">
        <f t="shared" si="17"/>
        <v>0</v>
      </c>
      <c r="AN32" s="11">
        <f t="shared" si="18"/>
        <v>6.75</v>
      </c>
    </row>
    <row r="33" spans="1:40" s="17" customFormat="1" ht="24.75" customHeight="1">
      <c r="A33" s="116" t="s">
        <v>111</v>
      </c>
      <c r="B33" s="116"/>
      <c r="C33" s="116"/>
      <c r="D33" s="13">
        <v>4</v>
      </c>
      <c r="E33" s="14">
        <f>SUM(E31:E32)</f>
        <v>1012</v>
      </c>
      <c r="F33" s="14">
        <f>SUM(F31:F32)</f>
        <v>15</v>
      </c>
      <c r="G33" s="14">
        <f>SUM(G31:G32)</f>
        <v>24</v>
      </c>
      <c r="H33" s="14">
        <f>SUM(H31:H32)</f>
        <v>2117</v>
      </c>
      <c r="I33" s="14">
        <f>SUM(I31:I32)</f>
        <v>2003</v>
      </c>
      <c r="J33" s="15">
        <f t="shared" si="0"/>
        <v>48.11363636363637</v>
      </c>
      <c r="K33" s="14">
        <f t="shared" si="1"/>
        <v>3129</v>
      </c>
      <c r="L33" s="14">
        <f>SUM(L31:L32)</f>
        <v>1388</v>
      </c>
      <c r="M33" s="14">
        <f>SUM(M31:M32)</f>
        <v>671</v>
      </c>
      <c r="N33" s="14">
        <f t="shared" si="2"/>
        <v>2059</v>
      </c>
      <c r="O33" s="14">
        <f>SUM(O31:O32)</f>
        <v>0</v>
      </c>
      <c r="P33" s="14">
        <f>SUM(P31:P32)</f>
        <v>7</v>
      </c>
      <c r="Q33" s="14">
        <f>SUM(Q31:Q32)</f>
        <v>13</v>
      </c>
      <c r="R33" s="15">
        <f t="shared" si="3"/>
        <v>46.79545454545455</v>
      </c>
      <c r="S33" s="14">
        <f>SUM(S31:S32)</f>
        <v>1070</v>
      </c>
      <c r="T33" s="14">
        <f>SUM(T31:T32)</f>
        <v>18</v>
      </c>
      <c r="U33" s="14">
        <f>SUM(U31:U32)</f>
        <v>28</v>
      </c>
      <c r="V33" s="15">
        <f t="shared" si="4"/>
        <v>267.5</v>
      </c>
      <c r="W33" s="15">
        <f t="shared" si="5"/>
        <v>4.5</v>
      </c>
      <c r="X33" s="14">
        <f t="shared" si="6"/>
        <v>361</v>
      </c>
      <c r="Y33" s="14">
        <f>SUM(Y31:Y32)</f>
        <v>279</v>
      </c>
      <c r="Z33" s="15">
        <f t="shared" si="7"/>
        <v>77.28531855955679</v>
      </c>
      <c r="AA33" s="14">
        <f>SUM(AA31:AA32)</f>
        <v>28</v>
      </c>
      <c r="AB33" s="15">
        <f t="shared" si="8"/>
        <v>7.756232686980609</v>
      </c>
      <c r="AC33" s="14">
        <f>SUM(AC31:AC32)</f>
        <v>54</v>
      </c>
      <c r="AD33" s="15">
        <f t="shared" si="9"/>
        <v>14.958448753462603</v>
      </c>
      <c r="AE33" s="14">
        <f>SUM(AE31:AE32)</f>
        <v>0</v>
      </c>
      <c r="AF33" s="15">
        <f t="shared" si="10"/>
        <v>0</v>
      </c>
      <c r="AG33" s="15">
        <f t="shared" si="11"/>
        <v>97.26027397260275</v>
      </c>
      <c r="AH33" s="15">
        <f t="shared" si="12"/>
        <v>65.80377117289869</v>
      </c>
      <c r="AI33" s="15">
        <f t="shared" si="13"/>
        <v>96.01748421563866</v>
      </c>
      <c r="AJ33" s="16">
        <f t="shared" si="14"/>
        <v>6.065186584789797</v>
      </c>
      <c r="AK33" s="16">
        <f t="shared" si="15"/>
        <v>67.41136474016513</v>
      </c>
      <c r="AL33" s="16">
        <f t="shared" si="16"/>
        <v>32.58863525983487</v>
      </c>
      <c r="AM33" s="16">
        <f t="shared" si="17"/>
        <v>0.6313744536182613</v>
      </c>
      <c r="AN33" s="16">
        <f t="shared" si="18"/>
        <v>71.11363636363636</v>
      </c>
    </row>
    <row r="34" spans="1:40" ht="24.75" customHeight="1">
      <c r="A34" s="18">
        <v>13</v>
      </c>
      <c r="B34" s="113" t="s">
        <v>112</v>
      </c>
      <c r="C34" s="113"/>
      <c r="D34" s="19">
        <v>1</v>
      </c>
      <c r="E34" s="8">
        <v>525</v>
      </c>
      <c r="F34" s="8"/>
      <c r="G34" s="8"/>
      <c r="H34" s="8">
        <v>487</v>
      </c>
      <c r="I34" s="8">
        <v>487</v>
      </c>
      <c r="J34" s="9">
        <f t="shared" si="0"/>
        <v>44.27272727272727</v>
      </c>
      <c r="K34" s="10">
        <f t="shared" si="1"/>
        <v>1012</v>
      </c>
      <c r="L34" s="8">
        <v>613</v>
      </c>
      <c r="M34" s="8">
        <v>97</v>
      </c>
      <c r="N34" s="10">
        <f t="shared" si="2"/>
        <v>710</v>
      </c>
      <c r="O34" s="8"/>
      <c r="P34" s="8"/>
      <c r="Q34" s="8"/>
      <c r="R34" s="9">
        <f t="shared" si="3"/>
        <v>64.54545454545455</v>
      </c>
      <c r="S34" s="8">
        <v>302</v>
      </c>
      <c r="T34" s="8"/>
      <c r="U34" s="8"/>
      <c r="V34" s="9">
        <f t="shared" si="4"/>
        <v>302</v>
      </c>
      <c r="W34" s="9">
        <f t="shared" si="5"/>
        <v>0</v>
      </c>
      <c r="X34" s="10">
        <f t="shared" si="6"/>
        <v>0</v>
      </c>
      <c r="Y34" s="8"/>
      <c r="Z34" s="9">
        <f t="shared" si="7"/>
      </c>
      <c r="AA34" s="8"/>
      <c r="AB34" s="9">
        <f t="shared" si="8"/>
      </c>
      <c r="AC34" s="8"/>
      <c r="AD34" s="9">
        <f t="shared" si="9"/>
      </c>
      <c r="AE34" s="8"/>
      <c r="AF34" s="9">
        <f t="shared" si="10"/>
      </c>
      <c r="AG34" s="9">
        <f t="shared" si="11"/>
        <v>145.7905544147844</v>
      </c>
      <c r="AH34" s="9">
        <f t="shared" si="12"/>
        <v>70.15810276679841</v>
      </c>
      <c r="AI34" s="9">
        <f t="shared" si="13"/>
        <v>100</v>
      </c>
      <c r="AJ34" s="11">
        <f t="shared" si="14"/>
        <v>7.441478439425051</v>
      </c>
      <c r="AK34" s="11">
        <f t="shared" si="15"/>
        <v>86.33802816901408</v>
      </c>
      <c r="AL34" s="11">
        <f t="shared" si="16"/>
        <v>13.661971830985916</v>
      </c>
      <c r="AM34" s="11">
        <f t="shared" si="17"/>
        <v>0</v>
      </c>
      <c r="AN34" s="11">
        <f t="shared" si="18"/>
        <v>92</v>
      </c>
    </row>
    <row r="35" spans="1:40" ht="24.75" customHeight="1">
      <c r="A35" s="114" t="s">
        <v>113</v>
      </c>
      <c r="B35" s="114"/>
      <c r="C35" s="114"/>
      <c r="D35" s="13">
        <v>4</v>
      </c>
      <c r="E35" s="14">
        <f>SUM(E33:E34)</f>
        <v>1537</v>
      </c>
      <c r="F35" s="14">
        <f>SUM(F33:F34)</f>
        <v>15</v>
      </c>
      <c r="G35" s="14">
        <f>SUM(G33:G34)</f>
        <v>24</v>
      </c>
      <c r="H35" s="14">
        <f>SUM(H33:H34)</f>
        <v>2604</v>
      </c>
      <c r="I35" s="14">
        <f>SUM(I33:I34)</f>
        <v>2490</v>
      </c>
      <c r="J35" s="15">
        <f t="shared" si="0"/>
        <v>59.18181818181818</v>
      </c>
      <c r="K35" s="14">
        <f t="shared" si="1"/>
        <v>4141</v>
      </c>
      <c r="L35" s="14">
        <f>SUM(L33:L34)</f>
        <v>2001</v>
      </c>
      <c r="M35" s="14">
        <f>SUM(M33:M34)</f>
        <v>768</v>
      </c>
      <c r="N35" s="14">
        <f t="shared" si="2"/>
        <v>2769</v>
      </c>
      <c r="O35" s="14">
        <f>SUM(O33:O34)</f>
        <v>0</v>
      </c>
      <c r="P35" s="14">
        <f>SUM(P33:P34)</f>
        <v>7</v>
      </c>
      <c r="Q35" s="14">
        <f>SUM(Q33:Q34)</f>
        <v>13</v>
      </c>
      <c r="R35" s="15">
        <f t="shared" si="3"/>
        <v>62.93181818181818</v>
      </c>
      <c r="S35" s="14">
        <f>SUM(S33:S34)</f>
        <v>1372</v>
      </c>
      <c r="T35" s="14">
        <f>SUM(T33:T34)</f>
        <v>18</v>
      </c>
      <c r="U35" s="14">
        <f>SUM(U33:U34)</f>
        <v>28</v>
      </c>
      <c r="V35" s="15">
        <f t="shared" si="4"/>
        <v>343</v>
      </c>
      <c r="W35" s="15">
        <f t="shared" si="5"/>
        <v>4.5</v>
      </c>
      <c r="X35" s="14">
        <f t="shared" si="6"/>
        <v>361</v>
      </c>
      <c r="Y35" s="14">
        <f>SUM(Y33:Y34)</f>
        <v>279</v>
      </c>
      <c r="Z35" s="15">
        <f t="shared" si="7"/>
        <v>77.28531855955679</v>
      </c>
      <c r="AA35" s="14">
        <f>SUM(AA33:AA34)</f>
        <v>28</v>
      </c>
      <c r="AB35" s="15">
        <f t="shared" si="8"/>
        <v>7.756232686980609</v>
      </c>
      <c r="AC35" s="14">
        <f>SUM(AC33:AC34)</f>
        <v>54</v>
      </c>
      <c r="AD35" s="15">
        <f t="shared" si="9"/>
        <v>14.958448753462603</v>
      </c>
      <c r="AE35" s="14">
        <f>SUM(AE33:AE34)</f>
        <v>0</v>
      </c>
      <c r="AF35" s="15">
        <f t="shared" si="10"/>
        <v>0</v>
      </c>
      <c r="AG35" s="15">
        <f t="shared" si="11"/>
        <v>106.33640552995391</v>
      </c>
      <c r="AH35" s="15">
        <f t="shared" si="12"/>
        <v>66.8679063028254</v>
      </c>
      <c r="AI35" s="15">
        <f t="shared" si="13"/>
        <v>97.03864210906464</v>
      </c>
      <c r="AJ35" s="16">
        <f t="shared" si="14"/>
        <v>6.32258064516129</v>
      </c>
      <c r="AK35" s="16">
        <f t="shared" si="15"/>
        <v>72.2643553629469</v>
      </c>
      <c r="AL35" s="16">
        <f t="shared" si="16"/>
        <v>27.735644637053085</v>
      </c>
      <c r="AM35" s="16">
        <f t="shared" si="17"/>
        <v>0.4694835680751174</v>
      </c>
      <c r="AN35" s="16">
        <f t="shared" si="18"/>
        <v>94.11363636363636</v>
      </c>
    </row>
    <row r="36" spans="1:40" ht="24.75" customHeight="1">
      <c r="A36" s="18">
        <v>14</v>
      </c>
      <c r="B36" s="113" t="s">
        <v>114</v>
      </c>
      <c r="C36" s="113"/>
      <c r="D36" s="19"/>
      <c r="E36" s="8"/>
      <c r="F36" s="8"/>
      <c r="G36" s="8"/>
      <c r="H36" s="8"/>
      <c r="I36" s="8"/>
      <c r="J36" s="9">
        <f t="shared" si="0"/>
      </c>
      <c r="K36" s="10">
        <f t="shared" si="1"/>
        <v>0</v>
      </c>
      <c r="L36" s="8"/>
      <c r="M36" s="8"/>
      <c r="N36" s="10">
        <f t="shared" si="2"/>
        <v>0</v>
      </c>
      <c r="O36" s="8"/>
      <c r="P36" s="8"/>
      <c r="Q36" s="8"/>
      <c r="R36" s="9">
        <f t="shared" si="3"/>
      </c>
      <c r="S36" s="8"/>
      <c r="T36" s="8"/>
      <c r="U36" s="8"/>
      <c r="V36" s="9">
        <f t="shared" si="4"/>
      </c>
      <c r="W36" s="9">
        <f t="shared" si="5"/>
      </c>
      <c r="X36" s="10">
        <f t="shared" si="6"/>
        <v>0</v>
      </c>
      <c r="Y36" s="8"/>
      <c r="Z36" s="9">
        <f t="shared" si="7"/>
      </c>
      <c r="AA36" s="8"/>
      <c r="AB36" s="9">
        <f t="shared" si="8"/>
      </c>
      <c r="AC36" s="8"/>
      <c r="AD36" s="9">
        <f t="shared" si="9"/>
      </c>
      <c r="AE36" s="8"/>
      <c r="AF36" s="9">
        <f t="shared" si="10"/>
      </c>
      <c r="AG36" s="9">
        <f t="shared" si="11"/>
      </c>
      <c r="AH36" s="9">
        <f t="shared" si="12"/>
      </c>
      <c r="AI36" s="9">
        <f t="shared" si="13"/>
      </c>
      <c r="AJ36" s="11">
        <f t="shared" si="14"/>
      </c>
      <c r="AK36" s="11">
        <f t="shared" si="15"/>
      </c>
      <c r="AL36" s="11">
        <f t="shared" si="16"/>
      </c>
      <c r="AM36" s="11">
        <f t="shared" si="17"/>
      </c>
      <c r="AN36" s="11">
        <f t="shared" si="18"/>
      </c>
    </row>
    <row r="37" spans="1:40" ht="24.75" customHeight="1">
      <c r="A37" s="18">
        <v>15</v>
      </c>
      <c r="B37" s="113" t="s">
        <v>115</v>
      </c>
      <c r="C37" s="113"/>
      <c r="D37" s="8">
        <v>1</v>
      </c>
      <c r="E37" s="8"/>
      <c r="F37" s="8"/>
      <c r="G37" s="8"/>
      <c r="H37" s="8">
        <v>1</v>
      </c>
      <c r="I37" s="8">
        <v>1</v>
      </c>
      <c r="J37" s="9">
        <f t="shared" si="0"/>
        <v>0.09090909090909091</v>
      </c>
      <c r="K37" s="10">
        <f t="shared" si="1"/>
        <v>1</v>
      </c>
      <c r="L37" s="8">
        <v>1</v>
      </c>
      <c r="M37" s="8"/>
      <c r="N37" s="10">
        <f t="shared" si="2"/>
        <v>1</v>
      </c>
      <c r="O37" s="8"/>
      <c r="P37" s="8"/>
      <c r="Q37" s="8"/>
      <c r="R37" s="9">
        <f t="shared" si="3"/>
        <v>0.09090909090909091</v>
      </c>
      <c r="S37" s="8"/>
      <c r="T37" s="8"/>
      <c r="U37" s="8"/>
      <c r="V37" s="9">
        <f t="shared" si="4"/>
        <v>0</v>
      </c>
      <c r="W37" s="9">
        <f t="shared" si="5"/>
        <v>0</v>
      </c>
      <c r="X37" s="10">
        <f t="shared" si="6"/>
        <v>0</v>
      </c>
      <c r="Y37" s="8"/>
      <c r="Z37" s="9">
        <f t="shared" si="7"/>
      </c>
      <c r="AA37" s="8"/>
      <c r="AB37" s="9">
        <f t="shared" si="8"/>
      </c>
      <c r="AC37" s="8"/>
      <c r="AD37" s="9">
        <f t="shared" si="9"/>
      </c>
      <c r="AE37" s="8"/>
      <c r="AF37" s="9">
        <f t="shared" si="10"/>
      </c>
      <c r="AG37" s="9">
        <f t="shared" si="11"/>
        <v>100</v>
      </c>
      <c r="AH37" s="9">
        <f t="shared" si="12"/>
        <v>100</v>
      </c>
      <c r="AI37" s="9">
        <f t="shared" si="13"/>
        <v>100</v>
      </c>
      <c r="AJ37" s="11">
        <f t="shared" si="14"/>
        <v>0</v>
      </c>
      <c r="AK37" s="11">
        <f t="shared" si="15"/>
        <v>100</v>
      </c>
      <c r="AL37" s="11">
        <f t="shared" si="16"/>
      </c>
      <c r="AM37" s="11">
        <f t="shared" si="17"/>
        <v>0</v>
      </c>
      <c r="AN37" s="11">
        <f t="shared" si="18"/>
        <v>0.09090909090909091</v>
      </c>
    </row>
    <row r="38" spans="1:40" ht="24.75" customHeight="1">
      <c r="A38" s="114" t="s">
        <v>116</v>
      </c>
      <c r="B38" s="114"/>
      <c r="C38" s="114"/>
      <c r="D38" s="13">
        <v>1</v>
      </c>
      <c r="E38" s="14">
        <f>SUM(E36:E37)</f>
        <v>0</v>
      </c>
      <c r="F38" s="14">
        <f>SUM(F36:F37)</f>
        <v>0</v>
      </c>
      <c r="G38" s="14">
        <f>SUM(G36:G37)</f>
        <v>0</v>
      </c>
      <c r="H38" s="14">
        <f>SUM(H36:H37)</f>
        <v>1</v>
      </c>
      <c r="I38" s="14">
        <f>SUM(I36:I37)</f>
        <v>1</v>
      </c>
      <c r="J38" s="15">
        <f t="shared" si="0"/>
        <v>0.09090909090909091</v>
      </c>
      <c r="K38" s="14">
        <f t="shared" si="1"/>
        <v>1</v>
      </c>
      <c r="L38" s="14">
        <f>SUM(L36:L37)</f>
        <v>1</v>
      </c>
      <c r="M38" s="14">
        <f>SUM(M36:M37)</f>
        <v>0</v>
      </c>
      <c r="N38" s="14">
        <f t="shared" si="2"/>
        <v>1</v>
      </c>
      <c r="O38" s="14">
        <f>SUM(O36:O37)</f>
        <v>0</v>
      </c>
      <c r="P38" s="14">
        <f>SUM(P36:P37)</f>
        <v>0</v>
      </c>
      <c r="Q38" s="14">
        <f>SUM(Q36:Q37)</f>
        <v>0</v>
      </c>
      <c r="R38" s="15">
        <f t="shared" si="3"/>
        <v>0.09090909090909091</v>
      </c>
      <c r="S38" s="14">
        <f>SUM(S36:S37)</f>
        <v>0</v>
      </c>
      <c r="T38" s="14">
        <f>SUM(T36:T37)</f>
        <v>0</v>
      </c>
      <c r="U38" s="14">
        <f>SUM(U36:U37)</f>
        <v>0</v>
      </c>
      <c r="V38" s="15">
        <f t="shared" si="4"/>
        <v>0</v>
      </c>
      <c r="W38" s="15">
        <f t="shared" si="5"/>
        <v>0</v>
      </c>
      <c r="X38" s="14">
        <f t="shared" si="6"/>
        <v>0</v>
      </c>
      <c r="Y38" s="14">
        <f>SUM(Y36:Y37)</f>
        <v>0</v>
      </c>
      <c r="Z38" s="15">
        <f t="shared" si="7"/>
      </c>
      <c r="AA38" s="14">
        <f>SUM(AA36:AA37)</f>
        <v>0</v>
      </c>
      <c r="AB38" s="15">
        <f t="shared" si="8"/>
      </c>
      <c r="AC38" s="14">
        <f>SUM(AC36:AC37)</f>
        <v>0</v>
      </c>
      <c r="AD38" s="15">
        <f t="shared" si="9"/>
      </c>
      <c r="AE38" s="14">
        <f>SUM(AE36:AE37)</f>
        <v>0</v>
      </c>
      <c r="AF38" s="15">
        <f t="shared" si="10"/>
      </c>
      <c r="AG38" s="15">
        <f t="shared" si="11"/>
        <v>100</v>
      </c>
      <c r="AH38" s="15">
        <f t="shared" si="12"/>
        <v>100</v>
      </c>
      <c r="AI38" s="15">
        <f t="shared" si="13"/>
        <v>100</v>
      </c>
      <c r="AJ38" s="16">
        <f t="shared" si="14"/>
        <v>0</v>
      </c>
      <c r="AK38" s="16">
        <f t="shared" si="15"/>
        <v>100</v>
      </c>
      <c r="AL38" s="16">
        <f t="shared" si="16"/>
      </c>
      <c r="AM38" s="16">
        <f t="shared" si="17"/>
        <v>0</v>
      </c>
      <c r="AN38" s="16">
        <f t="shared" si="18"/>
        <v>0.09090909090909091</v>
      </c>
    </row>
    <row r="39" spans="1:40" ht="24.75" customHeight="1">
      <c r="A39" s="18">
        <v>16</v>
      </c>
      <c r="B39" s="113" t="s">
        <v>117</v>
      </c>
      <c r="C39" s="113"/>
      <c r="D39" s="19"/>
      <c r="E39" s="8"/>
      <c r="F39" s="8"/>
      <c r="G39" s="8"/>
      <c r="H39" s="8"/>
      <c r="I39" s="8"/>
      <c r="J39" s="9">
        <f t="shared" si="0"/>
      </c>
      <c r="K39" s="10">
        <f t="shared" si="1"/>
        <v>0</v>
      </c>
      <c r="L39" s="8"/>
      <c r="M39" s="8"/>
      <c r="N39" s="10">
        <f t="shared" si="2"/>
        <v>0</v>
      </c>
      <c r="O39" s="8"/>
      <c r="P39" s="8"/>
      <c r="Q39" s="8"/>
      <c r="R39" s="9">
        <f t="shared" si="3"/>
      </c>
      <c r="S39" s="8"/>
      <c r="T39" s="8"/>
      <c r="U39" s="8"/>
      <c r="V39" s="9">
        <f t="shared" si="4"/>
      </c>
      <c r="W39" s="9">
        <f t="shared" si="5"/>
      </c>
      <c r="X39" s="10">
        <f t="shared" si="6"/>
        <v>0</v>
      </c>
      <c r="Y39" s="8"/>
      <c r="Z39" s="9">
        <f t="shared" si="7"/>
      </c>
      <c r="AA39" s="8"/>
      <c r="AB39" s="9">
        <f t="shared" si="8"/>
      </c>
      <c r="AC39" s="8"/>
      <c r="AD39" s="9">
        <f t="shared" si="9"/>
      </c>
      <c r="AE39" s="8"/>
      <c r="AF39" s="9">
        <f t="shared" si="10"/>
      </c>
      <c r="AG39" s="9">
        <f t="shared" si="11"/>
      </c>
      <c r="AH39" s="9">
        <f t="shared" si="12"/>
      </c>
      <c r="AI39" s="9">
        <f t="shared" si="13"/>
      </c>
      <c r="AJ39" s="11">
        <f t="shared" si="14"/>
      </c>
      <c r="AK39" s="11">
        <f t="shared" si="15"/>
      </c>
      <c r="AL39" s="11">
        <f t="shared" si="16"/>
      </c>
      <c r="AM39" s="11">
        <f t="shared" si="17"/>
      </c>
      <c r="AN39" s="11">
        <f t="shared" si="18"/>
      </c>
    </row>
    <row r="40" spans="1:40" ht="24.75" customHeight="1">
      <c r="A40" s="114" t="s">
        <v>118</v>
      </c>
      <c r="B40" s="114"/>
      <c r="C40" s="114"/>
      <c r="D40" s="13"/>
      <c r="E40" s="14">
        <f>SUM(E39:E39)</f>
        <v>0</v>
      </c>
      <c r="F40" s="14">
        <f>SUM(F39:F39)</f>
        <v>0</v>
      </c>
      <c r="G40" s="14">
        <f>SUM(G39:G39)</f>
        <v>0</v>
      </c>
      <c r="H40" s="14">
        <f>SUM(H39:H39)</f>
        <v>0</v>
      </c>
      <c r="I40" s="14">
        <f>SUM(I39:I39)</f>
        <v>0</v>
      </c>
      <c r="J40" s="15">
        <f t="shared" si="0"/>
      </c>
      <c r="K40" s="14">
        <f t="shared" si="1"/>
        <v>0</v>
      </c>
      <c r="L40" s="14">
        <f>SUM(L39:L39)</f>
        <v>0</v>
      </c>
      <c r="M40" s="14">
        <f>SUM(M39:M39)</f>
        <v>0</v>
      </c>
      <c r="N40" s="14">
        <f t="shared" si="2"/>
        <v>0</v>
      </c>
      <c r="O40" s="14">
        <f>SUM(O39:O39)</f>
        <v>0</v>
      </c>
      <c r="P40" s="14">
        <f>SUM(P39:P39)</f>
        <v>0</v>
      </c>
      <c r="Q40" s="14">
        <f>SUM(Q39:Q39)</f>
        <v>0</v>
      </c>
      <c r="R40" s="15">
        <f t="shared" si="3"/>
      </c>
      <c r="S40" s="14">
        <f>SUM(S39:S39)</f>
        <v>0</v>
      </c>
      <c r="T40" s="14">
        <f>SUM(T39:T39)</f>
        <v>0</v>
      </c>
      <c r="U40" s="14">
        <f>SUM(U39:U39)</f>
        <v>0</v>
      </c>
      <c r="V40" s="15">
        <f t="shared" si="4"/>
      </c>
      <c r="W40" s="15">
        <f t="shared" si="5"/>
      </c>
      <c r="X40" s="14">
        <f t="shared" si="6"/>
        <v>0</v>
      </c>
      <c r="Y40" s="14">
        <f>SUM(Y39:Y39)</f>
        <v>0</v>
      </c>
      <c r="Z40" s="15">
        <f t="shared" si="7"/>
      </c>
      <c r="AA40" s="14">
        <f>SUM(AA39:AA39)</f>
        <v>0</v>
      </c>
      <c r="AB40" s="15">
        <f t="shared" si="8"/>
      </c>
      <c r="AC40" s="14">
        <f>SUM(AC39:AC39)</f>
        <v>0</v>
      </c>
      <c r="AD40" s="15">
        <f t="shared" si="9"/>
      </c>
      <c r="AE40" s="14">
        <f>SUM(AE39:AE39)</f>
        <v>0</v>
      </c>
      <c r="AF40" s="15">
        <f t="shared" si="10"/>
      </c>
      <c r="AG40" s="15">
        <f t="shared" si="11"/>
      </c>
      <c r="AH40" s="15">
        <f t="shared" si="12"/>
      </c>
      <c r="AI40" s="15">
        <f t="shared" si="13"/>
      </c>
      <c r="AJ40" s="16">
        <f t="shared" si="14"/>
      </c>
      <c r="AK40" s="16">
        <f t="shared" si="15"/>
      </c>
      <c r="AL40" s="16">
        <f t="shared" si="16"/>
      </c>
      <c r="AM40" s="16">
        <f t="shared" si="17"/>
      </c>
      <c r="AN40" s="16">
        <f t="shared" si="18"/>
      </c>
    </row>
    <row r="41" spans="1:40" ht="24.75" customHeight="1">
      <c r="A41" s="115" t="s">
        <v>119</v>
      </c>
      <c r="B41" s="115"/>
      <c r="C41" s="115"/>
      <c r="D41" s="13">
        <v>4</v>
      </c>
      <c r="E41" s="20">
        <f>SUM(E35,E38,E40)</f>
        <v>1537</v>
      </c>
      <c r="F41" s="20">
        <f>SUM(F35,F38,F40)</f>
        <v>15</v>
      </c>
      <c r="G41" s="20">
        <f>SUM(G35,G38,G40)</f>
        <v>24</v>
      </c>
      <c r="H41" s="20">
        <f>SUM(H35,H38,H40)</f>
        <v>2605</v>
      </c>
      <c r="I41" s="20">
        <f>SUM(I35,I38,I40)</f>
        <v>2491</v>
      </c>
      <c r="J41" s="21">
        <f t="shared" si="0"/>
        <v>59.20454545454545</v>
      </c>
      <c r="K41" s="20">
        <f t="shared" si="1"/>
        <v>4142</v>
      </c>
      <c r="L41" s="20">
        <f>SUM(L35,L38,L40)</f>
        <v>2002</v>
      </c>
      <c r="M41" s="20">
        <f>SUM(M35,M38,M40)</f>
        <v>768</v>
      </c>
      <c r="N41" s="20">
        <f t="shared" si="2"/>
        <v>2770</v>
      </c>
      <c r="O41" s="20">
        <f>SUM(O35,O38,O40)</f>
        <v>0</v>
      </c>
      <c r="P41" s="20">
        <f>SUM(P35,P38,P40)</f>
        <v>7</v>
      </c>
      <c r="Q41" s="20">
        <f>SUM(Q35,Q38,Q40)</f>
        <v>13</v>
      </c>
      <c r="R41" s="21">
        <f t="shared" si="3"/>
        <v>62.95454545454545</v>
      </c>
      <c r="S41" s="20">
        <f>SUM(S35,S38,S40)</f>
        <v>1372</v>
      </c>
      <c r="T41" s="20">
        <f>SUM(T35,T38,T40)</f>
        <v>18</v>
      </c>
      <c r="U41" s="20">
        <f>SUM(U35,U38,U40)</f>
        <v>28</v>
      </c>
      <c r="V41" s="21">
        <f t="shared" si="4"/>
        <v>343</v>
      </c>
      <c r="W41" s="21">
        <f t="shared" si="5"/>
        <v>4.5</v>
      </c>
      <c r="X41" s="20">
        <f t="shared" si="6"/>
        <v>361</v>
      </c>
      <c r="Y41" s="20">
        <f>SUM(Y35,Y38,Y40)</f>
        <v>279</v>
      </c>
      <c r="Z41" s="21">
        <f t="shared" si="7"/>
        <v>77.28531855955679</v>
      </c>
      <c r="AA41" s="20">
        <f>SUM(AA35,AA38,AA40)</f>
        <v>28</v>
      </c>
      <c r="AB41" s="21">
        <f t="shared" si="8"/>
        <v>7.756232686980609</v>
      </c>
      <c r="AC41" s="20">
        <f>SUM(AC35,AC38,AC40)</f>
        <v>54</v>
      </c>
      <c r="AD41" s="21">
        <f t="shared" si="9"/>
        <v>14.958448753462603</v>
      </c>
      <c r="AE41" s="20">
        <f>SUM(AE35,AE38,AE40)</f>
        <v>0</v>
      </c>
      <c r="AF41" s="21">
        <f t="shared" si="10"/>
        <v>0</v>
      </c>
      <c r="AG41" s="21">
        <f t="shared" si="11"/>
        <v>106.33397312859884</v>
      </c>
      <c r="AH41" s="21">
        <f t="shared" si="12"/>
        <v>66.8759053597296</v>
      </c>
      <c r="AI41" s="21">
        <f t="shared" si="13"/>
        <v>97.03971119133574</v>
      </c>
      <c r="AJ41" s="22">
        <f t="shared" si="14"/>
        <v>6.320153550863724</v>
      </c>
      <c r="AK41" s="22">
        <f t="shared" si="15"/>
        <v>72.27436823104692</v>
      </c>
      <c r="AL41" s="22">
        <f t="shared" si="16"/>
        <v>27.72563176895307</v>
      </c>
      <c r="AM41" s="22">
        <f t="shared" si="17"/>
        <v>0.4693140794223827</v>
      </c>
      <c r="AN41" s="22">
        <f t="shared" si="18"/>
        <v>94.13636363636364</v>
      </c>
    </row>
    <row r="42" spans="1:40" s="23" customFormat="1" ht="24.75" customHeight="1">
      <c r="A42" s="18">
        <v>17</v>
      </c>
      <c r="B42" s="113" t="s">
        <v>120</v>
      </c>
      <c r="C42" s="113"/>
      <c r="D42" s="19">
        <v>4</v>
      </c>
      <c r="E42" s="8">
        <v>464</v>
      </c>
      <c r="F42" s="8"/>
      <c r="G42" s="8"/>
      <c r="H42" s="8">
        <v>1147</v>
      </c>
      <c r="I42" s="8">
        <v>1147</v>
      </c>
      <c r="J42" s="9">
        <f t="shared" si="0"/>
        <v>26.068181818181817</v>
      </c>
      <c r="K42" s="10">
        <f t="shared" si="1"/>
        <v>1611</v>
      </c>
      <c r="L42" s="8">
        <v>1025</v>
      </c>
      <c r="M42" s="8">
        <v>106</v>
      </c>
      <c r="N42" s="10">
        <f t="shared" si="2"/>
        <v>1131</v>
      </c>
      <c r="O42" s="8"/>
      <c r="P42" s="8"/>
      <c r="Q42" s="8"/>
      <c r="R42" s="9">
        <f t="shared" si="3"/>
        <v>25.704545454545453</v>
      </c>
      <c r="S42" s="8">
        <v>480</v>
      </c>
      <c r="T42" s="8"/>
      <c r="U42" s="8"/>
      <c r="V42" s="9">
        <f t="shared" si="4"/>
        <v>120</v>
      </c>
      <c r="W42" s="9">
        <f t="shared" si="5"/>
        <v>0</v>
      </c>
      <c r="X42" s="10">
        <f t="shared" si="6"/>
        <v>0</v>
      </c>
      <c r="Y42" s="8"/>
      <c r="Z42" s="9">
        <f t="shared" si="7"/>
      </c>
      <c r="AA42" s="8"/>
      <c r="AB42" s="9">
        <f t="shared" si="8"/>
      </c>
      <c r="AC42" s="8"/>
      <c r="AD42" s="9">
        <f t="shared" si="9"/>
      </c>
      <c r="AE42" s="8"/>
      <c r="AF42" s="9">
        <f t="shared" si="10"/>
      </c>
      <c r="AG42" s="9">
        <f t="shared" si="11"/>
        <v>98.6050566695728</v>
      </c>
      <c r="AH42" s="9">
        <f t="shared" si="12"/>
        <v>70.2048417132216</v>
      </c>
      <c r="AI42" s="9">
        <f t="shared" si="13"/>
        <v>100</v>
      </c>
      <c r="AJ42" s="11">
        <f t="shared" si="14"/>
        <v>5.021795989537925</v>
      </c>
      <c r="AK42" s="11">
        <f t="shared" si="15"/>
        <v>90.62776304155614</v>
      </c>
      <c r="AL42" s="11">
        <f t="shared" si="16"/>
        <v>9.372236958443855</v>
      </c>
      <c r="AM42" s="11">
        <f t="shared" si="17"/>
        <v>0</v>
      </c>
      <c r="AN42" s="11">
        <f t="shared" si="18"/>
        <v>36.61363636363637</v>
      </c>
    </row>
    <row r="43" spans="1:40" s="23" customFormat="1" ht="24.75" customHeight="1">
      <c r="A43" s="18">
        <v>18</v>
      </c>
      <c r="B43" s="113" t="s">
        <v>121</v>
      </c>
      <c r="C43" s="113"/>
      <c r="D43" s="8">
        <v>1</v>
      </c>
      <c r="E43" s="8">
        <v>168</v>
      </c>
      <c r="F43" s="8"/>
      <c r="G43" s="8"/>
      <c r="H43" s="8">
        <v>338</v>
      </c>
      <c r="I43" s="8">
        <v>338</v>
      </c>
      <c r="J43" s="9">
        <f t="shared" si="0"/>
        <v>30.727272727272727</v>
      </c>
      <c r="K43" s="10">
        <f t="shared" si="1"/>
        <v>506</v>
      </c>
      <c r="L43" s="8">
        <v>285</v>
      </c>
      <c r="M43" s="8">
        <v>94</v>
      </c>
      <c r="N43" s="10">
        <f t="shared" si="2"/>
        <v>379</v>
      </c>
      <c r="O43" s="8"/>
      <c r="P43" s="8"/>
      <c r="Q43" s="8"/>
      <c r="R43" s="9">
        <f t="shared" si="3"/>
        <v>34.45454545454545</v>
      </c>
      <c r="S43" s="8">
        <v>127</v>
      </c>
      <c r="T43" s="8"/>
      <c r="U43" s="8"/>
      <c r="V43" s="9">
        <f t="shared" si="4"/>
        <v>127</v>
      </c>
      <c r="W43" s="9">
        <f t="shared" si="5"/>
        <v>0</v>
      </c>
      <c r="X43" s="10">
        <f t="shared" si="6"/>
        <v>0</v>
      </c>
      <c r="Y43" s="8"/>
      <c r="Z43" s="9">
        <f t="shared" si="7"/>
      </c>
      <c r="AA43" s="8"/>
      <c r="AB43" s="9">
        <f t="shared" si="8"/>
      </c>
      <c r="AC43" s="8"/>
      <c r="AD43" s="9">
        <f t="shared" si="9"/>
      </c>
      <c r="AE43" s="8"/>
      <c r="AF43" s="9">
        <f t="shared" si="10"/>
      </c>
      <c r="AG43" s="9">
        <f t="shared" si="11"/>
        <v>112.1301775147929</v>
      </c>
      <c r="AH43" s="9">
        <f t="shared" si="12"/>
        <v>74.90118577075098</v>
      </c>
      <c r="AI43" s="9">
        <f t="shared" si="13"/>
        <v>100</v>
      </c>
      <c r="AJ43" s="11">
        <f t="shared" si="14"/>
        <v>4.508875739644971</v>
      </c>
      <c r="AK43" s="11">
        <f t="shared" si="15"/>
        <v>75.19788918205805</v>
      </c>
      <c r="AL43" s="11">
        <f t="shared" si="16"/>
        <v>24.80211081794195</v>
      </c>
      <c r="AM43" s="11">
        <f t="shared" si="17"/>
        <v>0</v>
      </c>
      <c r="AN43" s="11">
        <f t="shared" si="18"/>
        <v>46</v>
      </c>
    </row>
    <row r="44" spans="1:40" s="23" customFormat="1" ht="24.75" customHeight="1">
      <c r="A44" s="18">
        <v>19</v>
      </c>
      <c r="B44" s="113" t="s">
        <v>122</v>
      </c>
      <c r="C44" s="113"/>
      <c r="D44" s="8"/>
      <c r="E44" s="8"/>
      <c r="F44" s="8"/>
      <c r="G44" s="8"/>
      <c r="H44" s="8"/>
      <c r="I44" s="8"/>
      <c r="J44" s="9">
        <f t="shared" si="0"/>
      </c>
      <c r="K44" s="10">
        <f t="shared" si="1"/>
        <v>0</v>
      </c>
      <c r="L44" s="8"/>
      <c r="M44" s="8"/>
      <c r="N44" s="10">
        <f t="shared" si="2"/>
        <v>0</v>
      </c>
      <c r="O44" s="8"/>
      <c r="P44" s="8"/>
      <c r="Q44" s="8"/>
      <c r="R44" s="9">
        <f t="shared" si="3"/>
      </c>
      <c r="S44" s="8"/>
      <c r="T44" s="8"/>
      <c r="U44" s="8"/>
      <c r="V44" s="9">
        <f t="shared" si="4"/>
      </c>
      <c r="W44" s="9">
        <f t="shared" si="5"/>
      </c>
      <c r="X44" s="10">
        <f t="shared" si="6"/>
        <v>0</v>
      </c>
      <c r="Y44" s="8"/>
      <c r="Z44" s="9">
        <f t="shared" si="7"/>
      </c>
      <c r="AA44" s="8"/>
      <c r="AB44" s="9">
        <f t="shared" si="8"/>
      </c>
      <c r="AC44" s="8"/>
      <c r="AD44" s="9">
        <f t="shared" si="9"/>
      </c>
      <c r="AE44" s="8"/>
      <c r="AF44" s="9">
        <f t="shared" si="10"/>
      </c>
      <c r="AG44" s="9">
        <f t="shared" si="11"/>
      </c>
      <c r="AH44" s="9">
        <f t="shared" si="12"/>
      </c>
      <c r="AI44" s="9">
        <f t="shared" si="13"/>
      </c>
      <c r="AJ44" s="11">
        <f t="shared" si="14"/>
      </c>
      <c r="AK44" s="11">
        <f t="shared" si="15"/>
      </c>
      <c r="AL44" s="11">
        <f t="shared" si="16"/>
      </c>
      <c r="AM44" s="11">
        <f t="shared" si="17"/>
      </c>
      <c r="AN44" s="11">
        <f t="shared" si="18"/>
      </c>
    </row>
    <row r="45" spans="1:40" s="23" customFormat="1" ht="24.75" customHeight="1">
      <c r="A45" s="18">
        <v>20</v>
      </c>
      <c r="B45" s="113" t="s">
        <v>123</v>
      </c>
      <c r="C45" s="113"/>
      <c r="D45" s="8">
        <v>1</v>
      </c>
      <c r="E45" s="8">
        <v>3</v>
      </c>
      <c r="F45" s="8"/>
      <c r="G45" s="8"/>
      <c r="H45" s="8">
        <v>8</v>
      </c>
      <c r="I45" s="8">
        <v>8</v>
      </c>
      <c r="J45" s="9">
        <f t="shared" si="0"/>
        <v>0.7272727272727273</v>
      </c>
      <c r="K45" s="10">
        <f t="shared" si="1"/>
        <v>11</v>
      </c>
      <c r="L45" s="8">
        <v>2</v>
      </c>
      <c r="M45" s="8">
        <v>9</v>
      </c>
      <c r="N45" s="10">
        <f t="shared" si="2"/>
        <v>11</v>
      </c>
      <c r="O45" s="8"/>
      <c r="P45" s="8"/>
      <c r="Q45" s="8"/>
      <c r="R45" s="9">
        <f t="shared" si="3"/>
        <v>1</v>
      </c>
      <c r="S45" s="8"/>
      <c r="T45" s="8"/>
      <c r="U45" s="8"/>
      <c r="V45" s="9">
        <f t="shared" si="4"/>
        <v>0</v>
      </c>
      <c r="W45" s="9">
        <f t="shared" si="5"/>
        <v>0</v>
      </c>
      <c r="X45" s="10">
        <f t="shared" si="6"/>
        <v>0</v>
      </c>
      <c r="Y45" s="8"/>
      <c r="Z45" s="9">
        <f t="shared" si="7"/>
      </c>
      <c r="AA45" s="8"/>
      <c r="AB45" s="9">
        <f t="shared" si="8"/>
      </c>
      <c r="AC45" s="8"/>
      <c r="AD45" s="9">
        <f t="shared" si="9"/>
      </c>
      <c r="AE45" s="8"/>
      <c r="AF45" s="9">
        <f t="shared" si="10"/>
      </c>
      <c r="AG45" s="9">
        <f t="shared" si="11"/>
        <v>137.5</v>
      </c>
      <c r="AH45" s="9">
        <f t="shared" si="12"/>
        <v>100</v>
      </c>
      <c r="AI45" s="9">
        <f t="shared" si="13"/>
        <v>100</v>
      </c>
      <c r="AJ45" s="11">
        <f t="shared" si="14"/>
        <v>0</v>
      </c>
      <c r="AK45" s="11">
        <f t="shared" si="15"/>
        <v>18.181818181818183</v>
      </c>
      <c r="AL45" s="11">
        <f t="shared" si="16"/>
        <v>81.81818181818183</v>
      </c>
      <c r="AM45" s="11">
        <f t="shared" si="17"/>
        <v>0</v>
      </c>
      <c r="AN45" s="11">
        <f t="shared" si="18"/>
        <v>1</v>
      </c>
    </row>
    <row r="46" spans="1:40" s="23" customFormat="1" ht="24.75" customHeight="1">
      <c r="A46" s="18">
        <v>21</v>
      </c>
      <c r="B46" s="113" t="s">
        <v>124</v>
      </c>
      <c r="C46" s="113"/>
      <c r="D46" s="8"/>
      <c r="E46" s="8"/>
      <c r="F46" s="8"/>
      <c r="G46" s="8"/>
      <c r="H46" s="8">
        <v>3007</v>
      </c>
      <c r="I46" s="8">
        <v>3007</v>
      </c>
      <c r="J46" s="9">
        <f t="shared" si="0"/>
      </c>
      <c r="K46" s="10">
        <f t="shared" si="1"/>
        <v>3007</v>
      </c>
      <c r="L46" s="8"/>
      <c r="M46" s="8">
        <v>3007</v>
      </c>
      <c r="N46" s="10">
        <f t="shared" si="2"/>
        <v>3007</v>
      </c>
      <c r="O46" s="8"/>
      <c r="P46" s="8"/>
      <c r="Q46" s="8"/>
      <c r="R46" s="9">
        <f t="shared" si="3"/>
      </c>
      <c r="S46" s="8"/>
      <c r="T46" s="8"/>
      <c r="U46" s="8"/>
      <c r="V46" s="9">
        <f t="shared" si="4"/>
      </c>
      <c r="W46" s="9">
        <f t="shared" si="5"/>
      </c>
      <c r="X46" s="10">
        <f t="shared" si="6"/>
        <v>0</v>
      </c>
      <c r="Y46" s="8"/>
      <c r="Z46" s="9">
        <f t="shared" si="7"/>
      </c>
      <c r="AA46" s="8"/>
      <c r="AB46" s="9">
        <f t="shared" si="8"/>
      </c>
      <c r="AC46" s="8"/>
      <c r="AD46" s="9">
        <f t="shared" si="9"/>
      </c>
      <c r="AE46" s="8"/>
      <c r="AF46" s="9">
        <f t="shared" si="10"/>
      </c>
      <c r="AG46" s="9">
        <f t="shared" si="11"/>
        <v>100</v>
      </c>
      <c r="AH46" s="9">
        <f t="shared" si="12"/>
        <v>100</v>
      </c>
      <c r="AI46" s="9">
        <f t="shared" si="13"/>
        <v>100</v>
      </c>
      <c r="AJ46" s="11">
        <f t="shared" si="14"/>
        <v>0</v>
      </c>
      <c r="AK46" s="11">
        <f t="shared" si="15"/>
      </c>
      <c r="AL46" s="11">
        <f t="shared" si="16"/>
        <v>100</v>
      </c>
      <c r="AM46" s="11">
        <f t="shared" si="17"/>
        <v>0</v>
      </c>
      <c r="AN46" s="11">
        <f t="shared" si="18"/>
      </c>
    </row>
    <row r="47" spans="1:40" ht="24.75" customHeight="1">
      <c r="A47" s="114" t="s">
        <v>125</v>
      </c>
      <c r="B47" s="114"/>
      <c r="C47" s="114"/>
      <c r="D47" s="13">
        <v>4</v>
      </c>
      <c r="E47" s="14">
        <f>SUM(E42:E46)</f>
        <v>635</v>
      </c>
      <c r="F47" s="14">
        <f>SUM(F42:F46)</f>
        <v>0</v>
      </c>
      <c r="G47" s="14">
        <f>SUM(G42:G46)</f>
        <v>0</v>
      </c>
      <c r="H47" s="14">
        <f>SUM(H42:H46)</f>
        <v>4500</v>
      </c>
      <c r="I47" s="14">
        <f>SUM(I42:I46)</f>
        <v>4500</v>
      </c>
      <c r="J47" s="15">
        <f t="shared" si="0"/>
        <v>102.27272727272727</v>
      </c>
      <c r="K47" s="14">
        <f t="shared" si="1"/>
        <v>5135</v>
      </c>
      <c r="L47" s="14">
        <f>SUM(L42:L46)</f>
        <v>1312</v>
      </c>
      <c r="M47" s="14">
        <f>SUM(M42:M46)</f>
        <v>3216</v>
      </c>
      <c r="N47" s="14">
        <f t="shared" si="2"/>
        <v>4528</v>
      </c>
      <c r="O47" s="14">
        <f>SUM(O42:O46)</f>
        <v>0</v>
      </c>
      <c r="P47" s="14">
        <f>SUM(P42:P46)</f>
        <v>0</v>
      </c>
      <c r="Q47" s="14">
        <f>SUM(Q42:Q46)</f>
        <v>0</v>
      </c>
      <c r="R47" s="15">
        <f t="shared" si="3"/>
        <v>102.9090909090909</v>
      </c>
      <c r="S47" s="14">
        <f>SUM(S42:S46)</f>
        <v>607</v>
      </c>
      <c r="T47" s="14">
        <f>SUM(T42:T46)</f>
        <v>0</v>
      </c>
      <c r="U47" s="14">
        <f>SUM(U42:U46)</f>
        <v>0</v>
      </c>
      <c r="V47" s="15">
        <f t="shared" si="4"/>
        <v>151.75</v>
      </c>
      <c r="W47" s="15">
        <f t="shared" si="5"/>
        <v>0</v>
      </c>
      <c r="X47" s="14">
        <f t="shared" si="6"/>
        <v>0</v>
      </c>
      <c r="Y47" s="14">
        <f>SUM(Y42:Y46)</f>
        <v>0</v>
      </c>
      <c r="Z47" s="15">
        <f t="shared" si="7"/>
      </c>
      <c r="AA47" s="14">
        <f>SUM(AA42:AA46)</f>
        <v>0</v>
      </c>
      <c r="AB47" s="15">
        <f t="shared" si="8"/>
      </c>
      <c r="AC47" s="14">
        <f>SUM(AC42:AC46)</f>
        <v>0</v>
      </c>
      <c r="AD47" s="15">
        <f t="shared" si="9"/>
      </c>
      <c r="AE47" s="14">
        <f>SUM(AE42:AE46)</f>
        <v>0</v>
      </c>
      <c r="AF47" s="15">
        <f t="shared" si="10"/>
      </c>
      <c r="AG47" s="15">
        <f t="shared" si="11"/>
        <v>100.6222222222222</v>
      </c>
      <c r="AH47" s="15">
        <f t="shared" si="12"/>
        <v>88.17916260954236</v>
      </c>
      <c r="AI47" s="15">
        <f t="shared" si="13"/>
        <v>100</v>
      </c>
      <c r="AJ47" s="16">
        <f t="shared" si="14"/>
        <v>1.6186666666666667</v>
      </c>
      <c r="AK47" s="16">
        <f t="shared" si="15"/>
        <v>28.975265017667844</v>
      </c>
      <c r="AL47" s="16">
        <f t="shared" si="16"/>
        <v>71.02473498233216</v>
      </c>
      <c r="AM47" s="16">
        <f t="shared" si="17"/>
        <v>0</v>
      </c>
      <c r="AN47" s="16">
        <f t="shared" si="18"/>
        <v>116.70454545454545</v>
      </c>
    </row>
    <row r="48" spans="1:40" ht="24.75" customHeight="1">
      <c r="A48" s="114" t="s">
        <v>126</v>
      </c>
      <c r="B48" s="114"/>
      <c r="C48" s="114"/>
      <c r="D48" s="13">
        <v>4</v>
      </c>
      <c r="E48" s="14">
        <f>SUM(E41:E46)</f>
        <v>2172</v>
      </c>
      <c r="F48" s="14">
        <f>SUM(F41:F46)</f>
        <v>15</v>
      </c>
      <c r="G48" s="14">
        <f>SUM(G41:G46)</f>
        <v>24</v>
      </c>
      <c r="H48" s="14">
        <f>SUM(H41:H46)</f>
        <v>7105</v>
      </c>
      <c r="I48" s="14">
        <f>SUM(I41:I46)</f>
        <v>6991</v>
      </c>
      <c r="J48" s="15">
        <f t="shared" si="0"/>
        <v>161.47727272727272</v>
      </c>
      <c r="K48" s="14">
        <f t="shared" si="1"/>
        <v>9277</v>
      </c>
      <c r="L48" s="14">
        <f>SUM(L41:L46)</f>
        <v>3314</v>
      </c>
      <c r="M48" s="14">
        <f>SUM(M41:M46)</f>
        <v>3984</v>
      </c>
      <c r="N48" s="14">
        <f t="shared" si="2"/>
        <v>7298</v>
      </c>
      <c r="O48" s="14">
        <f>SUM(O41:O46)</f>
        <v>0</v>
      </c>
      <c r="P48" s="14">
        <f>SUM(P41:P46)</f>
        <v>7</v>
      </c>
      <c r="Q48" s="14">
        <f>SUM(Q41:Q46)</f>
        <v>13</v>
      </c>
      <c r="R48" s="15">
        <f t="shared" si="3"/>
        <v>165.86363636363637</v>
      </c>
      <c r="S48" s="14">
        <f>SUM(S41:S46)</f>
        <v>1979</v>
      </c>
      <c r="T48" s="14">
        <f>SUM(T41:T46)</f>
        <v>18</v>
      </c>
      <c r="U48" s="14">
        <f>SUM(U41:U46)</f>
        <v>28</v>
      </c>
      <c r="V48" s="15">
        <f t="shared" si="4"/>
        <v>494.75</v>
      </c>
      <c r="W48" s="15">
        <f t="shared" si="5"/>
        <v>4.5</v>
      </c>
      <c r="X48" s="14">
        <f t="shared" si="6"/>
        <v>361</v>
      </c>
      <c r="Y48" s="14">
        <f>SUM(Y41:Y46)</f>
        <v>279</v>
      </c>
      <c r="Z48" s="15">
        <f t="shared" si="7"/>
        <v>77.28531855955679</v>
      </c>
      <c r="AA48" s="14">
        <f>SUM(AA41:AA46)</f>
        <v>28</v>
      </c>
      <c r="AB48" s="15">
        <f t="shared" si="8"/>
        <v>7.756232686980609</v>
      </c>
      <c r="AC48" s="14">
        <f>SUM(AC41:AC46)</f>
        <v>54</v>
      </c>
      <c r="AD48" s="15">
        <f t="shared" si="9"/>
        <v>14.958448753462603</v>
      </c>
      <c r="AE48" s="14">
        <f>SUM(AE41:AE46)</f>
        <v>0</v>
      </c>
      <c r="AF48" s="15">
        <f t="shared" si="10"/>
        <v>0</v>
      </c>
      <c r="AG48" s="15">
        <f t="shared" si="11"/>
        <v>102.71639690358903</v>
      </c>
      <c r="AH48" s="15">
        <f t="shared" si="12"/>
        <v>78.66767273903201</v>
      </c>
      <c r="AI48" s="15">
        <f t="shared" si="13"/>
        <v>98.87640449438202</v>
      </c>
      <c r="AJ48" s="16">
        <f t="shared" si="14"/>
        <v>3.342434904996481</v>
      </c>
      <c r="AK48" s="16">
        <f t="shared" si="15"/>
        <v>45.40970128802412</v>
      </c>
      <c r="AL48" s="16">
        <f t="shared" si="16"/>
        <v>54.59029871197588</v>
      </c>
      <c r="AM48" s="16">
        <f t="shared" si="17"/>
        <v>0.178130994793094</v>
      </c>
      <c r="AN48" s="16">
        <f t="shared" si="18"/>
        <v>210.8409090909091</v>
      </c>
    </row>
    <row r="49" s="23" customFormat="1" ht="12.75" customHeight="1"/>
    <row r="50" spans="35:40" s="23" customFormat="1" ht="14.25" customHeight="1">
      <c r="AI50" s="24"/>
      <c r="AJ50" s="24"/>
      <c r="AK50" s="24" t="s">
        <v>127</v>
      </c>
      <c r="AL50" s="24"/>
      <c r="AM50" s="24"/>
      <c r="AN50" s="24"/>
    </row>
    <row r="51" spans="35:40" s="23" customFormat="1" ht="14.25" customHeight="1">
      <c r="AI51" s="24" t="s">
        <v>128</v>
      </c>
      <c r="AJ51" s="24"/>
      <c r="AK51" s="112" t="s">
        <v>129</v>
      </c>
      <c r="AL51" s="112"/>
      <c r="AM51" s="112"/>
      <c r="AN51" s="112"/>
    </row>
    <row r="52" spans="35:40" s="23" customFormat="1" ht="14.25" customHeight="1">
      <c r="AI52" s="24"/>
      <c r="AJ52" s="24"/>
      <c r="AK52" s="24"/>
      <c r="AL52" s="24"/>
      <c r="AM52" s="24"/>
      <c r="AN52" s="24"/>
    </row>
    <row r="53" spans="35:40" s="23" customFormat="1" ht="14.25" customHeight="1">
      <c r="AI53" s="24"/>
      <c r="AJ53" s="24"/>
      <c r="AK53" s="24"/>
      <c r="AL53" s="24"/>
      <c r="AM53" s="24"/>
      <c r="AN53" s="24"/>
    </row>
    <row r="54" spans="35:40" s="23" customFormat="1" ht="14.25" customHeight="1">
      <c r="AI54" s="24"/>
      <c r="AJ54" s="24"/>
      <c r="AK54" s="24" t="s">
        <v>4</v>
      </c>
      <c r="AL54" s="24"/>
      <c r="AM54" s="24"/>
      <c r="AN54" s="24"/>
    </row>
    <row r="55" s="23" customFormat="1" ht="12.75" customHeight="1"/>
    <row r="56" s="23" customFormat="1" ht="12.75" customHeight="1"/>
    <row r="57" s="23" customFormat="1" ht="12.75" customHeight="1"/>
    <row r="58" s="23" customFormat="1" ht="12.75" customHeight="1"/>
    <row r="59" s="23" customFormat="1" ht="12.75" customHeight="1"/>
    <row r="60" s="23" customFormat="1" ht="12.75" customHeight="1"/>
    <row r="61" s="23" customFormat="1" ht="12.75" customHeight="1"/>
    <row r="62" s="23" customFormat="1" ht="12.75" customHeight="1"/>
    <row r="63" s="23" customFormat="1" ht="12.75" customHeight="1"/>
    <row r="64" s="23" customFormat="1" ht="12.75" customHeight="1"/>
    <row r="65" s="23" customFormat="1" ht="12.75" customHeight="1"/>
    <row r="66" s="23" customFormat="1" ht="12.75" customHeight="1"/>
    <row r="67" s="23" customFormat="1" ht="12.75" customHeight="1"/>
    <row r="68" s="23" customFormat="1" ht="12.75" customHeight="1"/>
    <row r="69" s="23" customFormat="1" ht="12.75" customHeight="1"/>
    <row r="70" s="23" customFormat="1" ht="12.75" customHeight="1"/>
    <row r="71" s="23" customFormat="1" ht="12.75" customHeight="1">
      <c r="U71" s="25"/>
    </row>
    <row r="72" s="23" customFormat="1" ht="12.75" customHeight="1"/>
    <row r="73" s="23" customFormat="1" ht="12.75" customHeight="1"/>
    <row r="74" s="23" customFormat="1" ht="12.75" customHeight="1"/>
    <row r="75" s="23" customFormat="1" ht="12.75" customHeight="1"/>
    <row r="76" s="23" customFormat="1" ht="12.75" customHeight="1"/>
    <row r="77" s="23" customFormat="1" ht="12.75" customHeight="1"/>
    <row r="78" s="23" customFormat="1" ht="12.75" customHeight="1"/>
    <row r="79" s="23" customFormat="1" ht="12.75" customHeight="1"/>
    <row r="80" s="23" customFormat="1" ht="12.75" customHeight="1"/>
    <row r="81" s="23" customFormat="1" ht="12.75" customHeight="1"/>
    <row r="82" s="23" customFormat="1" ht="12.75" customHeight="1"/>
    <row r="83" s="23" customFormat="1" ht="12.75" customHeight="1"/>
    <row r="84" s="23" customFormat="1" ht="12.75" customHeight="1"/>
    <row r="85" s="23" customFormat="1" ht="12.75" customHeight="1"/>
    <row r="86" s="23" customFormat="1" ht="12.75" customHeight="1"/>
    <row r="87" s="23" customFormat="1" ht="12.75" customHeight="1"/>
    <row r="88" s="23" customFormat="1" ht="12.75" customHeight="1"/>
    <row r="104" ht="12.75" customHeight="1" hidden="1">
      <c r="A104" s="23" t="s">
        <v>5</v>
      </c>
    </row>
    <row r="105" ht="12.75" customHeight="1" hidden="1">
      <c r="A105" s="23" t="s">
        <v>6</v>
      </c>
    </row>
    <row r="106" ht="12.75" customHeight="1" hidden="1">
      <c r="A106" s="26" t="s">
        <v>7</v>
      </c>
    </row>
    <row r="107" ht="12.75" customHeight="1" hidden="1">
      <c r="A107" s="23" t="s">
        <v>8</v>
      </c>
    </row>
    <row r="108" ht="12.75" customHeight="1" hidden="1">
      <c r="A108" s="23" t="s">
        <v>9</v>
      </c>
    </row>
    <row r="109" ht="12.75" customHeight="1" hidden="1">
      <c r="A109" s="23" t="s">
        <v>10</v>
      </c>
    </row>
    <row r="110" ht="12.75" customHeight="1" hidden="1">
      <c r="A110" s="23" t="s">
        <v>11</v>
      </c>
    </row>
    <row r="111" ht="12.75" customHeight="1" hidden="1">
      <c r="A111" s="26" t="s">
        <v>12</v>
      </c>
    </row>
    <row r="112" ht="12.75" customHeight="1" hidden="1">
      <c r="A112" s="23" t="s">
        <v>13</v>
      </c>
    </row>
    <row r="113" ht="12.75" customHeight="1" hidden="1">
      <c r="A113" s="23" t="s">
        <v>14</v>
      </c>
    </row>
    <row r="114" ht="12.75" customHeight="1" hidden="1">
      <c r="A114" s="26" t="s">
        <v>15</v>
      </c>
    </row>
    <row r="115" ht="12.75" customHeight="1" hidden="1">
      <c r="A115" s="23" t="s">
        <v>16</v>
      </c>
    </row>
    <row r="116" ht="12.75" customHeight="1" hidden="1">
      <c r="A116" s="23" t="s">
        <v>17</v>
      </c>
    </row>
    <row r="117" ht="12.75" customHeight="1" hidden="1">
      <c r="A117" s="23" t="s">
        <v>18</v>
      </c>
    </row>
    <row r="118" ht="12.75" customHeight="1" hidden="1">
      <c r="A118" s="23" t="s">
        <v>19</v>
      </c>
    </row>
    <row r="119" ht="12.75" customHeight="1" hidden="1">
      <c r="A119" s="23" t="s">
        <v>20</v>
      </c>
    </row>
    <row r="120" ht="12.75" customHeight="1" hidden="1">
      <c r="A120" s="23" t="s">
        <v>21</v>
      </c>
    </row>
    <row r="121" ht="12.75" customHeight="1" hidden="1">
      <c r="A121" s="23" t="s">
        <v>22</v>
      </c>
    </row>
    <row r="122" ht="12.75" customHeight="1" hidden="1">
      <c r="A122" s="23" t="s">
        <v>23</v>
      </c>
    </row>
    <row r="123" ht="12.75" customHeight="1" hidden="1">
      <c r="A123" s="23" t="s">
        <v>24</v>
      </c>
    </row>
    <row r="124" ht="12.75" customHeight="1" hidden="1">
      <c r="A124" s="23" t="s">
        <v>25</v>
      </c>
    </row>
    <row r="125" ht="12.75" customHeight="1" hidden="1">
      <c r="A125" s="23" t="s">
        <v>26</v>
      </c>
    </row>
    <row r="126" ht="12.75" customHeight="1" hidden="1">
      <c r="A126" s="23" t="s">
        <v>27</v>
      </c>
    </row>
    <row r="127" ht="12.75" customHeight="1" hidden="1">
      <c r="A127" s="23" t="s">
        <v>28</v>
      </c>
    </row>
    <row r="128" ht="12.75" customHeight="1" hidden="1">
      <c r="A128" s="23" t="s">
        <v>29</v>
      </c>
    </row>
    <row r="129" ht="12.75" customHeight="1" hidden="1">
      <c r="A129" s="23" t="s">
        <v>30</v>
      </c>
    </row>
    <row r="130" ht="12.75" customHeight="1" hidden="1">
      <c r="A130" s="23" t="s">
        <v>0</v>
      </c>
    </row>
    <row r="131" ht="12.75" customHeight="1" hidden="1">
      <c r="A131" s="23" t="s">
        <v>31</v>
      </c>
    </row>
    <row r="132" ht="12.75" customHeight="1" hidden="1">
      <c r="A132" s="23" t="s">
        <v>32</v>
      </c>
    </row>
    <row r="133" ht="12.75" customHeight="1" hidden="1">
      <c r="A133" s="23" t="s">
        <v>33</v>
      </c>
    </row>
    <row r="134" ht="12.75" customHeight="1" hidden="1">
      <c r="A134" s="26" t="s">
        <v>34</v>
      </c>
    </row>
    <row r="135" ht="12.75" customHeight="1" hidden="1">
      <c r="A135" s="23" t="s">
        <v>35</v>
      </c>
    </row>
    <row r="136" ht="12.75" customHeight="1" hidden="1">
      <c r="A136" s="23" t="s">
        <v>36</v>
      </c>
    </row>
    <row r="137" ht="12.75" customHeight="1" hidden="1">
      <c r="A137" s="23" t="s">
        <v>37</v>
      </c>
    </row>
    <row r="138" ht="12.75" customHeight="1" hidden="1">
      <c r="A138" s="23" t="s">
        <v>38</v>
      </c>
    </row>
    <row r="139" ht="12.75" customHeight="1" hidden="1">
      <c r="A139" s="23" t="s">
        <v>39</v>
      </c>
    </row>
    <row r="140" ht="12.75" customHeight="1" hidden="1">
      <c r="A140" s="23" t="s">
        <v>40</v>
      </c>
    </row>
    <row r="141" ht="12.75" customHeight="1" hidden="1">
      <c r="A141" s="26" t="s">
        <v>41</v>
      </c>
    </row>
    <row r="142" ht="12.75" customHeight="1" hidden="1">
      <c r="A142" s="23" t="s">
        <v>42</v>
      </c>
    </row>
    <row r="143" ht="12.75" customHeight="1" hidden="1">
      <c r="A143" s="23" t="s">
        <v>43</v>
      </c>
    </row>
    <row r="144" ht="12.75" customHeight="1" hidden="1">
      <c r="A144" s="23" t="s">
        <v>44</v>
      </c>
    </row>
    <row r="145" ht="12.75" customHeight="1" hidden="1">
      <c r="A145" s="23" t="s">
        <v>45</v>
      </c>
    </row>
    <row r="146" ht="12.75" customHeight="1" hidden="1">
      <c r="A146" s="23" t="s">
        <v>46</v>
      </c>
    </row>
    <row r="147" ht="12.75" customHeight="1" hidden="1">
      <c r="A147" s="26" t="s">
        <v>47</v>
      </c>
    </row>
    <row r="148" ht="12.75" customHeight="1" hidden="1">
      <c r="A148" s="1" t="s">
        <v>48</v>
      </c>
    </row>
  </sheetData>
  <sheetProtection/>
  <mergeCells count="87">
    <mergeCell ref="A1:F1"/>
    <mergeCell ref="A2:H2"/>
    <mergeCell ref="A3:U3"/>
    <mergeCell ref="A4:L4"/>
    <mergeCell ref="A5:A7"/>
    <mergeCell ref="B5:C5"/>
    <mergeCell ref="D5:D7"/>
    <mergeCell ref="E5:G5"/>
    <mergeCell ref="H5:I5"/>
    <mergeCell ref="J5:J7"/>
    <mergeCell ref="R5:R7"/>
    <mergeCell ref="S5:U5"/>
    <mergeCell ref="V5:W5"/>
    <mergeCell ref="X5:AI5"/>
    <mergeCell ref="Q6:Q7"/>
    <mergeCell ref="S6:S7"/>
    <mergeCell ref="T6:T7"/>
    <mergeCell ref="U6:U7"/>
    <mergeCell ref="B6:B7"/>
    <mergeCell ref="C6:C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K5:K7"/>
    <mergeCell ref="L5:Q5"/>
    <mergeCell ref="AK6:AK7"/>
    <mergeCell ref="AL6:AL7"/>
    <mergeCell ref="V6:V7"/>
    <mergeCell ref="W6:W7"/>
    <mergeCell ref="X6:X7"/>
    <mergeCell ref="Y6:Z6"/>
    <mergeCell ref="AA6:AB6"/>
    <mergeCell ref="AC6:AD6"/>
    <mergeCell ref="AM6:AM7"/>
    <mergeCell ref="AN6:AN7"/>
    <mergeCell ref="A8:A9"/>
    <mergeCell ref="B8:B9"/>
    <mergeCell ref="A10:A11"/>
    <mergeCell ref="B10:B11"/>
    <mergeCell ref="AE6:AF6"/>
    <mergeCell ref="AG6:AG7"/>
    <mergeCell ref="AH6:AH7"/>
    <mergeCell ref="AJ6:AJ7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AK51:AN51"/>
    <mergeCell ref="B43:C43"/>
    <mergeCell ref="B44:C44"/>
    <mergeCell ref="B45:C45"/>
    <mergeCell ref="B46:C46"/>
    <mergeCell ref="A47:C47"/>
    <mergeCell ref="A48:C48"/>
  </mergeCells>
  <conditionalFormatting sqref="K8:K48 N8:N48 S9:S48">
    <cfRule type="expression" priority="1" dxfId="13" stopIfTrue="1">
      <formula>OR($K8&lt;($N8+$S8),$K8&gt;($N8+$S8))</formula>
    </cfRule>
  </conditionalFormatting>
  <conditionalFormatting sqref="A2 D8:D48">
    <cfRule type="cellIs" priority="2" dxfId="13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35:G35 F39:G40 F43:G47 F9:G31 F33:G33">
    <cfRule type="expression" priority="5" dxfId="0" stopIfTrue="1">
      <formula>$F9&gt;$G9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9:U35 T39:U40 T42:U47">
    <cfRule type="expression" priority="7" dxfId="0" stopIfTrue="1">
      <formula>$T9&gt;$U9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16" dxfId="7" stopIfTrue="1">
      <formula>OR(SUM(D48)&lt;MAX(D41,D47),SUM(D48)&gt;SUM(D41,D47))</formula>
    </cfRule>
  </conditionalFormatting>
  <conditionalFormatting sqref="F8:G27">
    <cfRule type="expression" priority="17" dxfId="0" stopIfTrue="1">
      <formula>$F8&gt;$G8</formula>
    </cfRule>
  </conditionalFormatting>
  <conditionalFormatting sqref="F32:G32">
    <cfRule type="expression" priority="18" dxfId="0" stopIfTrue="1">
      <formula>$F32&gt;$G32</formula>
    </cfRule>
  </conditionalFormatting>
  <conditionalFormatting sqref="F34:G34">
    <cfRule type="expression" priority="19" dxfId="0" stopIfTrue="1">
      <formula>$F34&gt;$G34</formula>
    </cfRule>
  </conditionalFormatting>
  <conditionalFormatting sqref="F42:G46">
    <cfRule type="expression" priority="20" dxfId="0" stopIfTrue="1">
      <formula>$F42&gt;$G42</formula>
    </cfRule>
  </conditionalFormatting>
  <conditionalFormatting sqref="S8:S27">
    <cfRule type="expression" priority="21" dxfId="13" stopIfTrue="1">
      <formula>OR($K8&lt;($N8+$S8),$K8&gt;($N8+$S8))</formula>
    </cfRule>
  </conditionalFormatting>
  <conditionalFormatting sqref="T8:U27">
    <cfRule type="expression" priority="22" dxfId="0" stopIfTrue="1">
      <formula>$T8&gt;$U8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8" scale="5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36" t="s">
        <v>130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0" ht="3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5" ht="41.25" customHeight="1">
      <c r="A6" s="138" t="s">
        <v>57</v>
      </c>
      <c r="B6" s="138" t="s">
        <v>58</v>
      </c>
      <c r="C6" s="138"/>
      <c r="D6" s="138" t="s">
        <v>131</v>
      </c>
      <c r="E6" s="138" t="s">
        <v>132</v>
      </c>
      <c r="F6" s="139" t="s">
        <v>133</v>
      </c>
      <c r="G6" s="140" t="s">
        <v>134</v>
      </c>
      <c r="H6" s="141" t="s">
        <v>135</v>
      </c>
      <c r="I6" s="141"/>
      <c r="J6" s="133" t="s">
        <v>136</v>
      </c>
      <c r="K6" s="133" t="s">
        <v>137</v>
      </c>
      <c r="M6" s="134" t="s">
        <v>138</v>
      </c>
      <c r="N6" s="134"/>
      <c r="O6" s="134"/>
    </row>
    <row r="7" spans="1:15" ht="48" customHeight="1">
      <c r="A7" s="138"/>
      <c r="B7" s="28" t="s">
        <v>69</v>
      </c>
      <c r="C7" s="30" t="s">
        <v>70</v>
      </c>
      <c r="D7" s="138"/>
      <c r="E7" s="138"/>
      <c r="F7" s="139"/>
      <c r="G7" s="140"/>
      <c r="H7" s="29" t="s">
        <v>139</v>
      </c>
      <c r="I7" s="29" t="s">
        <v>140</v>
      </c>
      <c r="J7" s="133"/>
      <c r="K7" s="133"/>
      <c r="M7" s="31" t="s">
        <v>141</v>
      </c>
      <c r="N7" s="31" t="s">
        <v>142</v>
      </c>
      <c r="O7" s="32" t="s">
        <v>143</v>
      </c>
    </row>
    <row r="8" spans="1:15" ht="12.75" customHeight="1">
      <c r="A8" s="131">
        <v>1</v>
      </c>
      <c r="B8" s="132" t="s">
        <v>95</v>
      </c>
      <c r="C8" s="33" t="s">
        <v>96</v>
      </c>
      <c r="D8" s="135" t="s">
        <v>55</v>
      </c>
      <c r="E8" s="34">
        <f>IF(PKSS!D8="","",PKSS!D8)</f>
        <v>4</v>
      </c>
      <c r="F8" s="34">
        <f>PKSS!K8</f>
        <v>292</v>
      </c>
      <c r="G8" s="34">
        <f aca="true" t="shared" si="0" ref="G8:G48">H8+I8</f>
        <v>0</v>
      </c>
      <c r="H8" s="35"/>
      <c r="I8" s="35"/>
      <c r="J8" s="36">
        <f aca="true" t="shared" si="1" ref="J8:J48">IF(F8=0,"",(G8/F8*100))</f>
        <v>0</v>
      </c>
      <c r="K8" s="36">
        <f aca="true" t="shared" si="2" ref="K8:K48">IF(AND(ISNUMBER(E8),E8&lt;&gt;0),(G8/E8),"")</f>
        <v>0</v>
      </c>
      <c r="M8" s="37">
        <f aca="true" t="shared" si="3" ref="M8:M48">G8</f>
        <v>0</v>
      </c>
      <c r="N8" s="38">
        <f>PKSS!U8</f>
        <v>0</v>
      </c>
      <c r="O8" s="39">
        <f aca="true" t="shared" si="4" ref="O8:O48">M8-N8</f>
        <v>0</v>
      </c>
    </row>
    <row r="9" spans="1:15" ht="12.75" customHeight="1">
      <c r="A9" s="131"/>
      <c r="B9" s="132"/>
      <c r="C9" s="33" t="s">
        <v>97</v>
      </c>
      <c r="D9" s="135"/>
      <c r="E9" s="34">
        <f>IF(PKSS!D9="","",PKSS!D9)</f>
        <v>4</v>
      </c>
      <c r="F9" s="34">
        <f>PKSS!K9</f>
        <v>24</v>
      </c>
      <c r="G9" s="34">
        <f t="shared" si="0"/>
        <v>0</v>
      </c>
      <c r="H9" s="35"/>
      <c r="I9" s="35"/>
      <c r="J9" s="36">
        <f t="shared" si="1"/>
        <v>0</v>
      </c>
      <c r="K9" s="36">
        <f t="shared" si="2"/>
        <v>0</v>
      </c>
      <c r="M9" s="37">
        <f t="shared" si="3"/>
        <v>0</v>
      </c>
      <c r="N9" s="38">
        <f>PKSS!U9</f>
        <v>0</v>
      </c>
      <c r="O9" s="39">
        <f t="shared" si="4"/>
        <v>0</v>
      </c>
    </row>
    <row r="10" spans="1:15" ht="12.75" customHeight="1">
      <c r="A10" s="131">
        <v>2</v>
      </c>
      <c r="B10" s="132" t="s">
        <v>98</v>
      </c>
      <c r="C10" s="33" t="s">
        <v>96</v>
      </c>
      <c r="D10" s="135"/>
      <c r="E10" s="34">
        <f>IF(PKSS!D10="","",PKSS!D10)</f>
        <v>4</v>
      </c>
      <c r="F10" s="34">
        <f>PKSS!K10</f>
        <v>1791</v>
      </c>
      <c r="G10" s="34">
        <f t="shared" si="0"/>
        <v>0</v>
      </c>
      <c r="H10" s="35"/>
      <c r="I10" s="35"/>
      <c r="J10" s="36">
        <f t="shared" si="1"/>
        <v>0</v>
      </c>
      <c r="K10" s="36">
        <f t="shared" si="2"/>
        <v>0</v>
      </c>
      <c r="M10" s="37">
        <f t="shared" si="3"/>
        <v>0</v>
      </c>
      <c r="N10" s="38">
        <f>PKSS!U10</f>
        <v>0</v>
      </c>
      <c r="O10" s="39">
        <f t="shared" si="4"/>
        <v>0</v>
      </c>
    </row>
    <row r="11" spans="1:15" ht="12.75" customHeight="1">
      <c r="A11" s="131"/>
      <c r="B11" s="132"/>
      <c r="C11" s="33" t="s">
        <v>97</v>
      </c>
      <c r="D11" s="135"/>
      <c r="E11" s="34">
        <f>IF(PKSS!D11="","",PKSS!D11)</f>
        <v>4</v>
      </c>
      <c r="F11" s="34">
        <f>PKSS!K11</f>
        <v>74</v>
      </c>
      <c r="G11" s="34">
        <f t="shared" si="0"/>
        <v>0</v>
      </c>
      <c r="H11" s="35"/>
      <c r="I11" s="35"/>
      <c r="J11" s="36">
        <f t="shared" si="1"/>
        <v>0</v>
      </c>
      <c r="K11" s="36">
        <f t="shared" si="2"/>
        <v>0</v>
      </c>
      <c r="M11" s="37">
        <f t="shared" si="3"/>
        <v>0</v>
      </c>
      <c r="N11" s="38">
        <f>PKSS!U11</f>
        <v>0</v>
      </c>
      <c r="O11" s="39">
        <f t="shared" si="4"/>
        <v>0</v>
      </c>
    </row>
    <row r="12" spans="1:15" ht="12.75" customHeight="1">
      <c r="A12" s="131">
        <v>3</v>
      </c>
      <c r="B12" s="132" t="s">
        <v>99</v>
      </c>
      <c r="C12" s="33" t="s">
        <v>96</v>
      </c>
      <c r="D12" s="135"/>
      <c r="E12" s="34">
        <f>IF(PKSS!D12="","",PKSS!D12)</f>
        <v>4</v>
      </c>
      <c r="F12" s="34">
        <f>PKSS!K12</f>
        <v>70</v>
      </c>
      <c r="G12" s="34">
        <f t="shared" si="0"/>
        <v>0</v>
      </c>
      <c r="H12" s="35"/>
      <c r="I12" s="35"/>
      <c r="J12" s="36">
        <f t="shared" si="1"/>
        <v>0</v>
      </c>
      <c r="K12" s="36">
        <f t="shared" si="2"/>
        <v>0</v>
      </c>
      <c r="M12" s="37">
        <f t="shared" si="3"/>
        <v>0</v>
      </c>
      <c r="N12" s="38">
        <f>PKSS!U12</f>
        <v>0</v>
      </c>
      <c r="O12" s="39">
        <f t="shared" si="4"/>
        <v>0</v>
      </c>
    </row>
    <row r="13" spans="1:15" ht="12.75" customHeight="1">
      <c r="A13" s="131"/>
      <c r="B13" s="132"/>
      <c r="C13" s="33" t="s">
        <v>97</v>
      </c>
      <c r="D13" s="135"/>
      <c r="E13" s="34">
        <f>IF(PKSS!D13="","",PKSS!D13)</f>
        <v>2</v>
      </c>
      <c r="F13" s="34">
        <f>PKSS!K13</f>
        <v>3</v>
      </c>
      <c r="G13" s="34">
        <f t="shared" si="0"/>
        <v>0</v>
      </c>
      <c r="H13" s="35"/>
      <c r="I13" s="35"/>
      <c r="J13" s="36">
        <f t="shared" si="1"/>
        <v>0</v>
      </c>
      <c r="K13" s="36">
        <f t="shared" si="2"/>
        <v>0</v>
      </c>
      <c r="M13" s="37">
        <f t="shared" si="3"/>
        <v>0</v>
      </c>
      <c r="N13" s="38">
        <f>PKSS!U13</f>
        <v>0</v>
      </c>
      <c r="O13" s="39">
        <f t="shared" si="4"/>
        <v>0</v>
      </c>
    </row>
    <row r="14" spans="1:15" ht="12.75" customHeight="1">
      <c r="A14" s="131">
        <v>4</v>
      </c>
      <c r="B14" s="132" t="s">
        <v>100</v>
      </c>
      <c r="C14" s="33" t="s">
        <v>96</v>
      </c>
      <c r="D14" s="135"/>
      <c r="E14" s="34">
        <f>IF(PKSS!D14="","",PKSS!D14)</f>
        <v>4</v>
      </c>
      <c r="F14" s="34">
        <f>PKSS!K14</f>
        <v>120</v>
      </c>
      <c r="G14" s="34">
        <f t="shared" si="0"/>
        <v>0</v>
      </c>
      <c r="H14" s="35"/>
      <c r="I14" s="35"/>
      <c r="J14" s="36">
        <f t="shared" si="1"/>
        <v>0</v>
      </c>
      <c r="K14" s="36">
        <f t="shared" si="2"/>
        <v>0</v>
      </c>
      <c r="M14" s="37">
        <f t="shared" si="3"/>
        <v>0</v>
      </c>
      <c r="N14" s="38">
        <f>PKSS!U14</f>
        <v>0</v>
      </c>
      <c r="O14" s="39">
        <f t="shared" si="4"/>
        <v>0</v>
      </c>
    </row>
    <row r="15" spans="1:15" ht="12.75" customHeight="1">
      <c r="A15" s="131"/>
      <c r="B15" s="132"/>
      <c r="C15" s="40" t="s">
        <v>97</v>
      </c>
      <c r="D15" s="135"/>
      <c r="E15" s="34">
        <f>IF(PKSS!D15="","",PKSS!D15)</f>
      </c>
      <c r="F15" s="34">
        <f>PKSS!K15</f>
        <v>0</v>
      </c>
      <c r="G15" s="34">
        <f t="shared" si="0"/>
        <v>0</v>
      </c>
      <c r="H15" s="41"/>
      <c r="I15" s="41"/>
      <c r="J15" s="36">
        <f t="shared" si="1"/>
      </c>
      <c r="K15" s="36">
        <f t="shared" si="2"/>
      </c>
      <c r="M15" s="37">
        <f t="shared" si="3"/>
        <v>0</v>
      </c>
      <c r="N15" s="38">
        <f>PKSS!U15</f>
        <v>0</v>
      </c>
      <c r="O15" s="39">
        <f t="shared" si="4"/>
        <v>0</v>
      </c>
    </row>
    <row r="16" spans="1:15" ht="12.75" customHeight="1">
      <c r="A16" s="131">
        <v>5</v>
      </c>
      <c r="B16" s="132" t="s">
        <v>101</v>
      </c>
      <c r="C16" s="40" t="s">
        <v>96</v>
      </c>
      <c r="D16" s="135"/>
      <c r="E16" s="34">
        <f>IF(PKSS!D16="","",PKSS!D16)</f>
        <v>4</v>
      </c>
      <c r="F16" s="34">
        <f>PKSS!K16</f>
        <v>245</v>
      </c>
      <c r="G16" s="34">
        <f t="shared" si="0"/>
        <v>28</v>
      </c>
      <c r="H16" s="41">
        <v>18</v>
      </c>
      <c r="I16" s="41">
        <v>10</v>
      </c>
      <c r="J16" s="36">
        <f t="shared" si="1"/>
        <v>11.428571428571429</v>
      </c>
      <c r="K16" s="36">
        <f t="shared" si="2"/>
        <v>7</v>
      </c>
      <c r="M16" s="37">
        <f t="shared" si="3"/>
        <v>28</v>
      </c>
      <c r="N16" s="38">
        <f>PKSS!U16</f>
        <v>28</v>
      </c>
      <c r="O16" s="39">
        <f t="shared" si="4"/>
        <v>0</v>
      </c>
    </row>
    <row r="17" spans="1:15" ht="12.75" customHeight="1">
      <c r="A17" s="131"/>
      <c r="B17" s="132"/>
      <c r="C17" s="40" t="s">
        <v>97</v>
      </c>
      <c r="D17" s="135"/>
      <c r="E17" s="34">
        <f>IF(PKSS!D17="","",PKSS!D17)</f>
      </c>
      <c r="F17" s="34">
        <f>PKSS!K17</f>
        <v>0</v>
      </c>
      <c r="G17" s="34">
        <f t="shared" si="0"/>
        <v>0</v>
      </c>
      <c r="H17" s="41"/>
      <c r="I17" s="41"/>
      <c r="J17" s="36">
        <f t="shared" si="1"/>
      </c>
      <c r="K17" s="36">
        <f t="shared" si="2"/>
      </c>
      <c r="M17" s="37">
        <f t="shared" si="3"/>
        <v>0</v>
      </c>
      <c r="N17" s="38">
        <f>PKSS!U17</f>
        <v>0</v>
      </c>
      <c r="O17" s="39">
        <f t="shared" si="4"/>
        <v>0</v>
      </c>
    </row>
    <row r="18" spans="1:15" ht="12.75" customHeight="1">
      <c r="A18" s="131">
        <v>6</v>
      </c>
      <c r="B18" s="132" t="s">
        <v>102</v>
      </c>
      <c r="C18" s="40" t="s">
        <v>96</v>
      </c>
      <c r="D18" s="135"/>
      <c r="E18" s="34">
        <f>IF(PKSS!D18="","",PKSS!D18)</f>
        <v>4</v>
      </c>
      <c r="F18" s="34">
        <f>PKSS!K18</f>
        <v>30</v>
      </c>
      <c r="G18" s="34">
        <f t="shared" si="0"/>
        <v>0</v>
      </c>
      <c r="H18" s="41"/>
      <c r="I18" s="41"/>
      <c r="J18" s="36">
        <f t="shared" si="1"/>
        <v>0</v>
      </c>
      <c r="K18" s="36">
        <f t="shared" si="2"/>
        <v>0</v>
      </c>
      <c r="M18" s="37">
        <f t="shared" si="3"/>
        <v>0</v>
      </c>
      <c r="N18" s="38">
        <f>PKSS!U18</f>
        <v>0</v>
      </c>
      <c r="O18" s="39">
        <f t="shared" si="4"/>
        <v>0</v>
      </c>
    </row>
    <row r="19" spans="1:15" ht="12.75" customHeight="1">
      <c r="A19" s="131"/>
      <c r="B19" s="132"/>
      <c r="C19" s="40" t="s">
        <v>97</v>
      </c>
      <c r="D19" s="135"/>
      <c r="E19" s="34">
        <f>IF(PKSS!D19="","",PKSS!D19)</f>
      </c>
      <c r="F19" s="34">
        <f>PKSS!K19</f>
        <v>0</v>
      </c>
      <c r="G19" s="34">
        <f t="shared" si="0"/>
        <v>0</v>
      </c>
      <c r="H19" s="41"/>
      <c r="I19" s="41"/>
      <c r="J19" s="36">
        <f t="shared" si="1"/>
      </c>
      <c r="K19" s="36">
        <f t="shared" si="2"/>
      </c>
      <c r="M19" s="37">
        <f t="shared" si="3"/>
        <v>0</v>
      </c>
      <c r="N19" s="38">
        <f>PKSS!U19</f>
        <v>0</v>
      </c>
      <c r="O19" s="39">
        <f t="shared" si="4"/>
        <v>0</v>
      </c>
    </row>
    <row r="20" spans="1:15" ht="12.75" customHeight="1">
      <c r="A20" s="131">
        <v>7</v>
      </c>
      <c r="B20" s="132" t="s">
        <v>103</v>
      </c>
      <c r="C20" s="42" t="s">
        <v>96</v>
      </c>
      <c r="D20" s="135"/>
      <c r="E20" s="34">
        <f>IF(PKSS!D20="","",PKSS!D20)</f>
        <v>4</v>
      </c>
      <c r="F20" s="34">
        <f>PKSS!K20</f>
        <v>33</v>
      </c>
      <c r="G20" s="34">
        <f t="shared" si="0"/>
        <v>0</v>
      </c>
      <c r="H20" s="43"/>
      <c r="I20" s="43"/>
      <c r="J20" s="44">
        <f t="shared" si="1"/>
        <v>0</v>
      </c>
      <c r="K20" s="36">
        <f t="shared" si="2"/>
        <v>0</v>
      </c>
      <c r="M20" s="37">
        <f t="shared" si="3"/>
        <v>0</v>
      </c>
      <c r="N20" s="38">
        <f>PKSS!U20</f>
        <v>0</v>
      </c>
      <c r="O20" s="39">
        <f t="shared" si="4"/>
        <v>0</v>
      </c>
    </row>
    <row r="21" spans="1:15" ht="12.75" customHeight="1">
      <c r="A21" s="131"/>
      <c r="B21" s="132"/>
      <c r="C21" s="42" t="s">
        <v>97</v>
      </c>
      <c r="D21" s="135"/>
      <c r="E21" s="34">
        <f>IF(PKSS!D21="","",PKSS!D21)</f>
      </c>
      <c r="F21" s="34">
        <f>PKSS!K21</f>
        <v>0</v>
      </c>
      <c r="G21" s="34">
        <f t="shared" si="0"/>
        <v>0</v>
      </c>
      <c r="H21" s="43"/>
      <c r="I21" s="43"/>
      <c r="J21" s="44">
        <f t="shared" si="1"/>
      </c>
      <c r="K21" s="36">
        <f t="shared" si="2"/>
      </c>
      <c r="M21" s="37">
        <f t="shared" si="3"/>
        <v>0</v>
      </c>
      <c r="N21" s="38">
        <f>PKSS!U21</f>
        <v>0</v>
      </c>
      <c r="O21" s="39">
        <f t="shared" si="4"/>
        <v>0</v>
      </c>
    </row>
    <row r="22" spans="1:15" ht="12.75" customHeight="1">
      <c r="A22" s="131">
        <v>8</v>
      </c>
      <c r="B22" s="132" t="s">
        <v>104</v>
      </c>
      <c r="C22" s="42" t="s">
        <v>96</v>
      </c>
      <c r="D22" s="135"/>
      <c r="E22" s="34">
        <f>IF(PKSS!D22="","",PKSS!D22)</f>
        <v>4</v>
      </c>
      <c r="F22" s="34">
        <f>PKSS!K22</f>
        <v>45</v>
      </c>
      <c r="G22" s="34">
        <f t="shared" si="0"/>
        <v>0</v>
      </c>
      <c r="H22" s="43"/>
      <c r="I22" s="43"/>
      <c r="J22" s="44">
        <f t="shared" si="1"/>
        <v>0</v>
      </c>
      <c r="K22" s="36">
        <f t="shared" si="2"/>
        <v>0</v>
      </c>
      <c r="M22" s="37">
        <f t="shared" si="3"/>
        <v>0</v>
      </c>
      <c r="N22" s="38">
        <f>PKSS!U22</f>
        <v>0</v>
      </c>
      <c r="O22" s="39">
        <f t="shared" si="4"/>
        <v>0</v>
      </c>
    </row>
    <row r="23" spans="1:15" ht="12.75" customHeight="1">
      <c r="A23" s="131"/>
      <c r="B23" s="132"/>
      <c r="C23" s="42" t="s">
        <v>97</v>
      </c>
      <c r="D23" s="135"/>
      <c r="E23" s="34">
        <f>IF(PKSS!D23="","",PKSS!D23)</f>
      </c>
      <c r="F23" s="34">
        <f>PKSS!K23</f>
        <v>0</v>
      </c>
      <c r="G23" s="34">
        <f t="shared" si="0"/>
        <v>0</v>
      </c>
      <c r="H23" s="43"/>
      <c r="I23" s="43"/>
      <c r="J23" s="44">
        <f t="shared" si="1"/>
      </c>
      <c r="K23" s="36">
        <f t="shared" si="2"/>
      </c>
      <c r="M23" s="37">
        <f t="shared" si="3"/>
        <v>0</v>
      </c>
      <c r="N23" s="38">
        <f>PKSS!U23</f>
        <v>0</v>
      </c>
      <c r="O23" s="39">
        <f t="shared" si="4"/>
        <v>0</v>
      </c>
    </row>
    <row r="24" spans="1:15" ht="12.75" customHeight="1">
      <c r="A24" s="131">
        <v>9</v>
      </c>
      <c r="B24" s="132" t="s">
        <v>105</v>
      </c>
      <c r="C24" s="42" t="s">
        <v>96</v>
      </c>
      <c r="D24" s="135"/>
      <c r="E24" s="34">
        <f>IF(PKSS!D24="","",PKSS!D24)</f>
        <v>4</v>
      </c>
      <c r="F24" s="34">
        <f>PKSS!K24</f>
        <v>64</v>
      </c>
      <c r="G24" s="34">
        <f t="shared" si="0"/>
        <v>0</v>
      </c>
      <c r="H24" s="43"/>
      <c r="I24" s="43"/>
      <c r="J24" s="44">
        <f t="shared" si="1"/>
        <v>0</v>
      </c>
      <c r="K24" s="36">
        <f t="shared" si="2"/>
        <v>0</v>
      </c>
      <c r="M24" s="37">
        <f t="shared" si="3"/>
        <v>0</v>
      </c>
      <c r="N24" s="38">
        <f>PKSS!U24</f>
        <v>0</v>
      </c>
      <c r="O24" s="39">
        <f t="shared" si="4"/>
        <v>0</v>
      </c>
    </row>
    <row r="25" spans="1:15" ht="12.75" customHeight="1">
      <c r="A25" s="131"/>
      <c r="B25" s="132"/>
      <c r="C25" s="42" t="s">
        <v>97</v>
      </c>
      <c r="D25" s="135"/>
      <c r="E25" s="34">
        <f>IF(PKSS!D25="","",PKSS!D25)</f>
        <v>4</v>
      </c>
      <c r="F25" s="34">
        <f>PKSS!K25</f>
        <v>25</v>
      </c>
      <c r="G25" s="34">
        <f t="shared" si="0"/>
        <v>0</v>
      </c>
      <c r="H25" s="43"/>
      <c r="I25" s="43"/>
      <c r="J25" s="44">
        <f t="shared" si="1"/>
        <v>0</v>
      </c>
      <c r="K25" s="36">
        <f t="shared" si="2"/>
        <v>0</v>
      </c>
      <c r="M25" s="37">
        <f t="shared" si="3"/>
        <v>0</v>
      </c>
      <c r="N25" s="38">
        <f>PKSS!U25</f>
        <v>0</v>
      </c>
      <c r="O25" s="39">
        <f t="shared" si="4"/>
        <v>0</v>
      </c>
    </row>
    <row r="26" spans="1:15" ht="12.75" customHeight="1">
      <c r="A26" s="131">
        <v>10</v>
      </c>
      <c r="B26" s="132" t="s">
        <v>106</v>
      </c>
      <c r="C26" s="42" t="s">
        <v>96</v>
      </c>
      <c r="D26" s="135"/>
      <c r="E26" s="34">
        <f>IF(PKSS!D26="","",PKSS!D26)</f>
        <v>4</v>
      </c>
      <c r="F26" s="34">
        <f>PKSS!K26</f>
        <v>16</v>
      </c>
      <c r="G26" s="34">
        <f t="shared" si="0"/>
        <v>0</v>
      </c>
      <c r="H26" s="43"/>
      <c r="I26" s="43"/>
      <c r="J26" s="44">
        <f t="shared" si="1"/>
        <v>0</v>
      </c>
      <c r="K26" s="36">
        <f t="shared" si="2"/>
        <v>0</v>
      </c>
      <c r="M26" s="37">
        <f t="shared" si="3"/>
        <v>0</v>
      </c>
      <c r="N26" s="38">
        <f>PKSS!U26</f>
        <v>0</v>
      </c>
      <c r="O26" s="39">
        <f t="shared" si="4"/>
        <v>0</v>
      </c>
    </row>
    <row r="27" spans="1:15" ht="12.75" customHeight="1">
      <c r="A27" s="131"/>
      <c r="B27" s="132"/>
      <c r="C27" s="40" t="s">
        <v>97</v>
      </c>
      <c r="D27" s="135"/>
      <c r="E27" s="34">
        <f>IF(PKSS!D27="","",PKSS!D27)</f>
      </c>
      <c r="F27" s="34">
        <f>PKSS!K27</f>
        <v>0</v>
      </c>
      <c r="G27" s="34">
        <f t="shared" si="0"/>
        <v>0</v>
      </c>
      <c r="H27" s="43"/>
      <c r="I27" s="43"/>
      <c r="J27" s="44">
        <f t="shared" si="1"/>
      </c>
      <c r="K27" s="36">
        <f t="shared" si="2"/>
      </c>
      <c r="M27" s="37">
        <f t="shared" si="3"/>
        <v>0</v>
      </c>
      <c r="N27" s="38">
        <f>PKSS!U27</f>
        <v>0</v>
      </c>
      <c r="O27" s="39">
        <f t="shared" si="4"/>
        <v>0</v>
      </c>
    </row>
    <row r="28" spans="1:15" ht="13.5" customHeight="1">
      <c r="A28" s="130" t="s">
        <v>107</v>
      </c>
      <c r="B28" s="130"/>
      <c r="C28" s="45" t="s">
        <v>96</v>
      </c>
      <c r="D28" s="135"/>
      <c r="E28" s="46">
        <f>IF(PKSS!D28="","",PKSS!D28)</f>
        <v>4</v>
      </c>
      <c r="F28" s="46">
        <f>PKSS!K28</f>
        <v>2706</v>
      </c>
      <c r="G28" s="46">
        <f t="shared" si="0"/>
        <v>28</v>
      </c>
      <c r="H28" s="46">
        <f>SUM(H8,H10,H12,H14,H16,H18,H20,H22,H24,H26)</f>
        <v>18</v>
      </c>
      <c r="I28" s="46">
        <f>SUM(I8,I10,I12,I14,I16,I18,I20,I22,I24,I26)</f>
        <v>10</v>
      </c>
      <c r="J28" s="47">
        <f t="shared" si="1"/>
        <v>1.0347376201034737</v>
      </c>
      <c r="K28" s="48">
        <f t="shared" si="2"/>
        <v>7</v>
      </c>
      <c r="M28" s="49">
        <f t="shared" si="3"/>
        <v>28</v>
      </c>
      <c r="N28" s="50">
        <f>PKSS!U28</f>
        <v>28</v>
      </c>
      <c r="O28" s="51">
        <f t="shared" si="4"/>
        <v>0</v>
      </c>
    </row>
    <row r="29" spans="1:15" ht="13.5" customHeight="1">
      <c r="A29" s="130"/>
      <c r="B29" s="130"/>
      <c r="C29" s="52" t="s">
        <v>97</v>
      </c>
      <c r="D29" s="135"/>
      <c r="E29" s="46">
        <f>IF(PKSS!D29="","",PKSS!D29)</f>
        <v>4</v>
      </c>
      <c r="F29" s="46">
        <f>PKSS!K29</f>
        <v>126</v>
      </c>
      <c r="G29" s="46">
        <f t="shared" si="0"/>
        <v>0</v>
      </c>
      <c r="H29" s="46">
        <f>SUM(H9,H11,H13,H15,H17,H19,H21,H23,H25,H27)</f>
        <v>0</v>
      </c>
      <c r="I29" s="46">
        <f>SUM(I9,I11,I13,I15,I17,I19,I21,I23,I25,I27)</f>
        <v>0</v>
      </c>
      <c r="J29" s="47">
        <f t="shared" si="1"/>
        <v>0</v>
      </c>
      <c r="K29" s="48">
        <f t="shared" si="2"/>
        <v>0</v>
      </c>
      <c r="M29" s="49">
        <f t="shared" si="3"/>
        <v>0</v>
      </c>
      <c r="N29" s="50">
        <f>PKSS!U29</f>
        <v>0</v>
      </c>
      <c r="O29" s="51">
        <f t="shared" si="4"/>
        <v>0</v>
      </c>
    </row>
    <row r="30" spans="1:15" ht="13.5" customHeight="1">
      <c r="A30" s="53">
        <v>11</v>
      </c>
      <c r="B30" s="129" t="s">
        <v>108</v>
      </c>
      <c r="C30" s="129"/>
      <c r="D30" s="135"/>
      <c r="E30" s="34">
        <f>IF(PKSS!D30="","",PKSS!D30)</f>
      </c>
      <c r="F30" s="34">
        <f>PKSS!K30</f>
        <v>0</v>
      </c>
      <c r="G30" s="34">
        <f t="shared" si="0"/>
        <v>0</v>
      </c>
      <c r="H30" s="43"/>
      <c r="I30" s="43"/>
      <c r="J30" s="44">
        <f t="shared" si="1"/>
      </c>
      <c r="K30" s="36">
        <f t="shared" si="2"/>
      </c>
      <c r="M30" s="37">
        <f t="shared" si="3"/>
        <v>0</v>
      </c>
      <c r="N30" s="38">
        <f>PKSS!U30</f>
        <v>0</v>
      </c>
      <c r="O30" s="39">
        <f t="shared" si="4"/>
        <v>0</v>
      </c>
    </row>
    <row r="31" spans="1:15" ht="13.5" customHeight="1">
      <c r="A31" s="127" t="s">
        <v>109</v>
      </c>
      <c r="B31" s="127"/>
      <c r="C31" s="127"/>
      <c r="D31" s="135"/>
      <c r="E31" s="46">
        <f>IF(PKSS!D31="","",PKSS!D31)</f>
        <v>4</v>
      </c>
      <c r="F31" s="46">
        <f>PKSS!K31</f>
        <v>2832</v>
      </c>
      <c r="G31" s="46">
        <f t="shared" si="0"/>
        <v>28</v>
      </c>
      <c r="H31" s="46">
        <f>SUM(H28:H30)</f>
        <v>18</v>
      </c>
      <c r="I31" s="46">
        <f>SUM(I28:I30)</f>
        <v>10</v>
      </c>
      <c r="J31" s="47">
        <f t="shared" si="1"/>
        <v>0.9887005649717515</v>
      </c>
      <c r="K31" s="48">
        <f t="shared" si="2"/>
        <v>7</v>
      </c>
      <c r="M31" s="49">
        <f t="shared" si="3"/>
        <v>28</v>
      </c>
      <c r="N31" s="50">
        <f>PKSS!U31</f>
        <v>28</v>
      </c>
      <c r="O31" s="51">
        <f t="shared" si="4"/>
        <v>0</v>
      </c>
    </row>
    <row r="32" spans="1:15" ht="13.5" customHeight="1">
      <c r="A32" s="53">
        <v>12</v>
      </c>
      <c r="B32" s="129" t="s">
        <v>110</v>
      </c>
      <c r="C32" s="129"/>
      <c r="D32" s="135"/>
      <c r="E32" s="34">
        <f>IF(PKSS!D32="","",PKSS!D32)</f>
        <v>4</v>
      </c>
      <c r="F32" s="34">
        <f>PKSS!K32</f>
        <v>297</v>
      </c>
      <c r="G32" s="34">
        <f t="shared" si="0"/>
        <v>0</v>
      </c>
      <c r="H32" s="43"/>
      <c r="I32" s="43"/>
      <c r="J32" s="44">
        <f t="shared" si="1"/>
        <v>0</v>
      </c>
      <c r="K32" s="36">
        <f t="shared" si="2"/>
        <v>0</v>
      </c>
      <c r="M32" s="37">
        <f t="shared" si="3"/>
        <v>0</v>
      </c>
      <c r="N32" s="38">
        <f>PKSS!U32</f>
        <v>0</v>
      </c>
      <c r="O32" s="39">
        <f t="shared" si="4"/>
        <v>0</v>
      </c>
    </row>
    <row r="33" spans="1:15" ht="13.5" customHeight="1">
      <c r="A33" s="127" t="s">
        <v>111</v>
      </c>
      <c r="B33" s="127"/>
      <c r="C33" s="127"/>
      <c r="D33" s="135"/>
      <c r="E33" s="46">
        <f>IF(PKSS!D33="","",PKSS!D33)</f>
        <v>4</v>
      </c>
      <c r="F33" s="46">
        <f>PKSS!K33</f>
        <v>3129</v>
      </c>
      <c r="G33" s="46">
        <f t="shared" si="0"/>
        <v>28</v>
      </c>
      <c r="H33" s="46">
        <f>SUM(H31:H32)</f>
        <v>18</v>
      </c>
      <c r="I33" s="46">
        <f>SUM(I31:I32)</f>
        <v>10</v>
      </c>
      <c r="J33" s="47">
        <f t="shared" si="1"/>
        <v>0.8948545861297539</v>
      </c>
      <c r="K33" s="48">
        <f t="shared" si="2"/>
        <v>7</v>
      </c>
      <c r="M33" s="49">
        <f t="shared" si="3"/>
        <v>28</v>
      </c>
      <c r="N33" s="50">
        <f>PKSS!U33</f>
        <v>28</v>
      </c>
      <c r="O33" s="51">
        <f t="shared" si="4"/>
        <v>0</v>
      </c>
    </row>
    <row r="34" spans="1:15" s="55" customFormat="1" ht="13.5" customHeight="1">
      <c r="A34" s="53">
        <v>13</v>
      </c>
      <c r="B34" s="129" t="s">
        <v>112</v>
      </c>
      <c r="C34" s="129"/>
      <c r="D34" s="135"/>
      <c r="E34" s="34">
        <f>IF(PKSS!D34="","",PKSS!D34)</f>
        <v>1</v>
      </c>
      <c r="F34" s="34">
        <f>PKSS!K34</f>
        <v>1012</v>
      </c>
      <c r="G34" s="34">
        <f t="shared" si="0"/>
        <v>0</v>
      </c>
      <c r="H34" s="54"/>
      <c r="I34" s="54"/>
      <c r="J34" s="44">
        <f t="shared" si="1"/>
        <v>0</v>
      </c>
      <c r="K34" s="36">
        <f t="shared" si="2"/>
        <v>0</v>
      </c>
      <c r="M34" s="37">
        <f t="shared" si="3"/>
        <v>0</v>
      </c>
      <c r="N34" s="38">
        <f>PKSS!U34</f>
        <v>0</v>
      </c>
      <c r="O34" s="39">
        <f t="shared" si="4"/>
        <v>0</v>
      </c>
    </row>
    <row r="35" spans="1:15" ht="13.5" customHeight="1">
      <c r="A35" s="127" t="s">
        <v>113</v>
      </c>
      <c r="B35" s="127"/>
      <c r="C35" s="127"/>
      <c r="D35" s="135"/>
      <c r="E35" s="46">
        <f>IF(PKSS!D35="","",PKSS!D35)</f>
        <v>4</v>
      </c>
      <c r="F35" s="46">
        <f>PKSS!K35</f>
        <v>4141</v>
      </c>
      <c r="G35" s="46">
        <f t="shared" si="0"/>
        <v>28</v>
      </c>
      <c r="H35" s="46">
        <f>SUM(H33:H34)</f>
        <v>18</v>
      </c>
      <c r="I35" s="46">
        <f>SUM(I33:I34)</f>
        <v>10</v>
      </c>
      <c r="J35" s="47">
        <f t="shared" si="1"/>
        <v>0.6761651774933591</v>
      </c>
      <c r="K35" s="48">
        <f t="shared" si="2"/>
        <v>7</v>
      </c>
      <c r="M35" s="49">
        <f t="shared" si="3"/>
        <v>28</v>
      </c>
      <c r="N35" s="50">
        <f>PKSS!U35</f>
        <v>28</v>
      </c>
      <c r="O35" s="51">
        <f t="shared" si="4"/>
        <v>0</v>
      </c>
    </row>
    <row r="36" spans="1:15" ht="13.5" customHeight="1">
      <c r="A36" s="53">
        <v>14</v>
      </c>
      <c r="B36" s="129" t="s">
        <v>114</v>
      </c>
      <c r="C36" s="129"/>
      <c r="D36" s="135"/>
      <c r="E36" s="34">
        <f>IF(PKSS!D36="","",PKSS!D36)</f>
      </c>
      <c r="F36" s="34">
        <f>PKSS!K36</f>
        <v>0</v>
      </c>
      <c r="G36" s="34">
        <f t="shared" si="0"/>
        <v>0</v>
      </c>
      <c r="H36" s="43"/>
      <c r="I36" s="43"/>
      <c r="J36" s="44">
        <f t="shared" si="1"/>
      </c>
      <c r="K36" s="36">
        <f t="shared" si="2"/>
      </c>
      <c r="M36" s="37">
        <f t="shared" si="3"/>
        <v>0</v>
      </c>
      <c r="N36" s="38">
        <f>PKSS!U36</f>
        <v>0</v>
      </c>
      <c r="O36" s="39">
        <f t="shared" si="4"/>
        <v>0</v>
      </c>
    </row>
    <row r="37" spans="1:15" ht="13.5" customHeight="1">
      <c r="A37" s="53">
        <v>15</v>
      </c>
      <c r="B37" s="129" t="s">
        <v>115</v>
      </c>
      <c r="C37" s="129"/>
      <c r="D37" s="135"/>
      <c r="E37" s="34">
        <f>IF(PKSS!D37="","",PKSS!D37)</f>
        <v>1</v>
      </c>
      <c r="F37" s="34">
        <f>PKSS!K37</f>
        <v>1</v>
      </c>
      <c r="G37" s="34">
        <f t="shared" si="0"/>
        <v>0</v>
      </c>
      <c r="H37" s="43"/>
      <c r="I37" s="43"/>
      <c r="J37" s="44">
        <f t="shared" si="1"/>
        <v>0</v>
      </c>
      <c r="K37" s="36">
        <f t="shared" si="2"/>
        <v>0</v>
      </c>
      <c r="M37" s="37">
        <f t="shared" si="3"/>
        <v>0</v>
      </c>
      <c r="N37" s="38">
        <f>PKSS!U37</f>
        <v>0</v>
      </c>
      <c r="O37" s="39">
        <f t="shared" si="4"/>
        <v>0</v>
      </c>
    </row>
    <row r="38" spans="1:15" ht="13.5" customHeight="1">
      <c r="A38" s="127" t="s">
        <v>116</v>
      </c>
      <c r="B38" s="127"/>
      <c r="C38" s="127"/>
      <c r="D38" s="135"/>
      <c r="E38" s="46">
        <f>IF(PKSS!D38="","",PKSS!D38)</f>
        <v>1</v>
      </c>
      <c r="F38" s="46">
        <f>PKSS!K38</f>
        <v>1</v>
      </c>
      <c r="G38" s="46">
        <f t="shared" si="0"/>
        <v>0</v>
      </c>
      <c r="H38" s="46">
        <f>SUM(H36:H37)</f>
        <v>0</v>
      </c>
      <c r="I38" s="46">
        <f>SUM(I36:I37)</f>
        <v>0</v>
      </c>
      <c r="J38" s="47">
        <f t="shared" si="1"/>
        <v>0</v>
      </c>
      <c r="K38" s="48">
        <f t="shared" si="2"/>
        <v>0</v>
      </c>
      <c r="M38" s="49">
        <f t="shared" si="3"/>
        <v>0</v>
      </c>
      <c r="N38" s="50">
        <f>PKSS!U38</f>
        <v>0</v>
      </c>
      <c r="O38" s="51">
        <f t="shared" si="4"/>
        <v>0</v>
      </c>
    </row>
    <row r="39" spans="1:15" ht="13.5" customHeight="1">
      <c r="A39" s="53">
        <v>16</v>
      </c>
      <c r="B39" s="129" t="s">
        <v>117</v>
      </c>
      <c r="C39" s="129"/>
      <c r="D39" s="135"/>
      <c r="E39" s="34">
        <f>IF(PKSS!D39="","",PKSS!D39)</f>
      </c>
      <c r="F39" s="34">
        <f>PKSS!K39</f>
        <v>0</v>
      </c>
      <c r="G39" s="34">
        <f t="shared" si="0"/>
        <v>0</v>
      </c>
      <c r="H39" s="43"/>
      <c r="I39" s="43"/>
      <c r="J39" s="44">
        <f t="shared" si="1"/>
      </c>
      <c r="K39" s="36">
        <f t="shared" si="2"/>
      </c>
      <c r="M39" s="37">
        <f t="shared" si="3"/>
        <v>0</v>
      </c>
      <c r="N39" s="38">
        <f>PKSS!U39</f>
        <v>0</v>
      </c>
      <c r="O39" s="39">
        <f t="shared" si="4"/>
        <v>0</v>
      </c>
    </row>
    <row r="40" spans="1:15" ht="13.5" customHeight="1">
      <c r="A40" s="127" t="s">
        <v>118</v>
      </c>
      <c r="B40" s="127"/>
      <c r="C40" s="127"/>
      <c r="D40" s="135"/>
      <c r="E40" s="46">
        <f>IF(PKSS!D40="","",PKSS!D40)</f>
      </c>
      <c r="F40" s="46">
        <f>PKSS!K40</f>
        <v>0</v>
      </c>
      <c r="G40" s="46">
        <f t="shared" si="0"/>
        <v>0</v>
      </c>
      <c r="H40" s="46">
        <f>SUM(H39:H39)</f>
        <v>0</v>
      </c>
      <c r="I40" s="46">
        <f>SUM(I39:I39)</f>
        <v>0</v>
      </c>
      <c r="J40" s="47">
        <f t="shared" si="1"/>
      </c>
      <c r="K40" s="48">
        <f t="shared" si="2"/>
      </c>
      <c r="M40" s="49">
        <f t="shared" si="3"/>
        <v>0</v>
      </c>
      <c r="N40" s="50">
        <f>PKSS!U40</f>
        <v>0</v>
      </c>
      <c r="O40" s="51">
        <f t="shared" si="4"/>
        <v>0</v>
      </c>
    </row>
    <row r="41" spans="1:15" ht="13.5" customHeight="1">
      <c r="A41" s="127" t="s">
        <v>119</v>
      </c>
      <c r="B41" s="127"/>
      <c r="C41" s="127"/>
      <c r="D41" s="135"/>
      <c r="E41" s="46">
        <f>IF(PKSS!D41="","",PKSS!D41)</f>
        <v>4</v>
      </c>
      <c r="F41" s="46">
        <f>PKSS!K41</f>
        <v>4142</v>
      </c>
      <c r="G41" s="46">
        <f t="shared" si="0"/>
        <v>28</v>
      </c>
      <c r="H41" s="46">
        <f>SUM(H35,H38,H40)</f>
        <v>18</v>
      </c>
      <c r="I41" s="46">
        <f>SUM(I35,I38,I40)</f>
        <v>10</v>
      </c>
      <c r="J41" s="47">
        <f t="shared" si="1"/>
        <v>0.6760019314340898</v>
      </c>
      <c r="K41" s="48">
        <f t="shared" si="2"/>
        <v>7</v>
      </c>
      <c r="M41" s="49">
        <f t="shared" si="3"/>
        <v>28</v>
      </c>
      <c r="N41" s="50">
        <f>PKSS!U41</f>
        <v>28</v>
      </c>
      <c r="O41" s="51">
        <f t="shared" si="4"/>
        <v>0</v>
      </c>
    </row>
    <row r="42" spans="1:15" ht="13.5" customHeight="1">
      <c r="A42" s="53">
        <v>17</v>
      </c>
      <c r="B42" s="129" t="s">
        <v>120</v>
      </c>
      <c r="C42" s="129"/>
      <c r="D42" s="135"/>
      <c r="E42" s="34">
        <f>IF(PKSS!D42="","",PKSS!D42)</f>
        <v>4</v>
      </c>
      <c r="F42" s="34">
        <f>PKSS!K42</f>
        <v>1611</v>
      </c>
      <c r="G42" s="34">
        <f t="shared" si="0"/>
        <v>0</v>
      </c>
      <c r="H42" s="43"/>
      <c r="I42" s="43"/>
      <c r="J42" s="44">
        <f t="shared" si="1"/>
        <v>0</v>
      </c>
      <c r="K42" s="36">
        <f t="shared" si="2"/>
        <v>0</v>
      </c>
      <c r="M42" s="37">
        <f t="shared" si="3"/>
        <v>0</v>
      </c>
      <c r="N42" s="38">
        <f>PKSS!U42</f>
        <v>0</v>
      </c>
      <c r="O42" s="39">
        <f t="shared" si="4"/>
        <v>0</v>
      </c>
    </row>
    <row r="43" spans="1:15" ht="13.5" customHeight="1">
      <c r="A43" s="53">
        <v>18</v>
      </c>
      <c r="B43" s="129" t="s">
        <v>121</v>
      </c>
      <c r="C43" s="129"/>
      <c r="D43" s="135"/>
      <c r="E43" s="34">
        <f>IF(PKSS!D43="","",PKSS!D43)</f>
        <v>1</v>
      </c>
      <c r="F43" s="34">
        <f>PKSS!K43</f>
        <v>506</v>
      </c>
      <c r="G43" s="34">
        <f t="shared" si="0"/>
        <v>0</v>
      </c>
      <c r="H43" s="43"/>
      <c r="I43" s="43"/>
      <c r="J43" s="44">
        <f t="shared" si="1"/>
        <v>0</v>
      </c>
      <c r="K43" s="36">
        <f t="shared" si="2"/>
        <v>0</v>
      </c>
      <c r="M43" s="37">
        <f t="shared" si="3"/>
        <v>0</v>
      </c>
      <c r="N43" s="38">
        <f>PKSS!U43</f>
        <v>0</v>
      </c>
      <c r="O43" s="39">
        <f t="shared" si="4"/>
        <v>0</v>
      </c>
    </row>
    <row r="44" spans="1:15" ht="13.5" customHeight="1">
      <c r="A44" s="53">
        <v>19</v>
      </c>
      <c r="B44" s="129" t="s">
        <v>122</v>
      </c>
      <c r="C44" s="129"/>
      <c r="D44" s="135"/>
      <c r="E44" s="34">
        <f>IF(PKSS!D44="","",PKSS!D44)</f>
      </c>
      <c r="F44" s="34">
        <f>PKSS!K44</f>
        <v>0</v>
      </c>
      <c r="G44" s="34">
        <f t="shared" si="0"/>
        <v>0</v>
      </c>
      <c r="H44" s="43"/>
      <c r="I44" s="43"/>
      <c r="J44" s="44">
        <f t="shared" si="1"/>
      </c>
      <c r="K44" s="36">
        <f t="shared" si="2"/>
      </c>
      <c r="M44" s="37">
        <f t="shared" si="3"/>
        <v>0</v>
      </c>
      <c r="N44" s="38">
        <f>PKSS!U44</f>
        <v>0</v>
      </c>
      <c r="O44" s="39">
        <f t="shared" si="4"/>
        <v>0</v>
      </c>
    </row>
    <row r="45" spans="1:15" ht="13.5" customHeight="1">
      <c r="A45" s="53">
        <v>20</v>
      </c>
      <c r="B45" s="129" t="s">
        <v>123</v>
      </c>
      <c r="C45" s="129"/>
      <c r="D45" s="135"/>
      <c r="E45" s="34">
        <f>IF(PKSS!D45="","",PKSS!D45)</f>
        <v>1</v>
      </c>
      <c r="F45" s="34">
        <f>PKSS!K45</f>
        <v>11</v>
      </c>
      <c r="G45" s="34">
        <f t="shared" si="0"/>
        <v>0</v>
      </c>
      <c r="H45" s="43"/>
      <c r="I45" s="43"/>
      <c r="J45" s="44">
        <f t="shared" si="1"/>
        <v>0</v>
      </c>
      <c r="K45" s="36">
        <f t="shared" si="2"/>
        <v>0</v>
      </c>
      <c r="M45" s="37">
        <f t="shared" si="3"/>
        <v>0</v>
      </c>
      <c r="N45" s="38">
        <f>PKSS!U45</f>
        <v>0</v>
      </c>
      <c r="O45" s="39">
        <f t="shared" si="4"/>
        <v>0</v>
      </c>
    </row>
    <row r="46" spans="1:15" ht="13.5" customHeight="1">
      <c r="A46" s="53">
        <v>21</v>
      </c>
      <c r="B46" s="129" t="s">
        <v>124</v>
      </c>
      <c r="C46" s="129"/>
      <c r="D46" s="135"/>
      <c r="E46" s="34">
        <f>IF(PKSS!D46="","",PKSS!D46)</f>
      </c>
      <c r="F46" s="34">
        <f>PKSS!K46</f>
        <v>3007</v>
      </c>
      <c r="G46" s="34">
        <f t="shared" si="0"/>
        <v>0</v>
      </c>
      <c r="H46" s="43"/>
      <c r="I46" s="43"/>
      <c r="J46" s="44">
        <f t="shared" si="1"/>
        <v>0</v>
      </c>
      <c r="K46" s="36">
        <f t="shared" si="2"/>
      </c>
      <c r="M46" s="37">
        <f t="shared" si="3"/>
        <v>0</v>
      </c>
      <c r="N46" s="38">
        <f>PKSS!U46</f>
        <v>0</v>
      </c>
      <c r="O46" s="39">
        <f t="shared" si="4"/>
        <v>0</v>
      </c>
    </row>
    <row r="47" spans="1:15" ht="13.5" customHeight="1">
      <c r="A47" s="127" t="s">
        <v>125</v>
      </c>
      <c r="B47" s="127"/>
      <c r="C47" s="127"/>
      <c r="D47" s="135"/>
      <c r="E47" s="46">
        <f>IF(PKSS!D47="","",PKSS!D47)</f>
        <v>4</v>
      </c>
      <c r="F47" s="46">
        <f>PKSS!K47</f>
        <v>5135</v>
      </c>
      <c r="G47" s="46">
        <f t="shared" si="0"/>
        <v>0</v>
      </c>
      <c r="H47" s="46">
        <f>SUM(H42:H46)</f>
        <v>0</v>
      </c>
      <c r="I47" s="46">
        <f>SUM(I42:I46)</f>
        <v>0</v>
      </c>
      <c r="J47" s="47">
        <f t="shared" si="1"/>
        <v>0</v>
      </c>
      <c r="K47" s="48">
        <f t="shared" si="2"/>
        <v>0</v>
      </c>
      <c r="M47" s="49">
        <f t="shared" si="3"/>
        <v>0</v>
      </c>
      <c r="N47" s="50">
        <f>PKSS!U47</f>
        <v>0</v>
      </c>
      <c r="O47" s="51">
        <f t="shared" si="4"/>
        <v>0</v>
      </c>
    </row>
    <row r="48" spans="1:15" ht="13.5" customHeight="1">
      <c r="A48" s="127" t="s">
        <v>126</v>
      </c>
      <c r="B48" s="127"/>
      <c r="C48" s="127"/>
      <c r="D48" s="135"/>
      <c r="E48" s="46">
        <f>IF(PKSS!D48="","",PKSS!D48)</f>
        <v>4</v>
      </c>
      <c r="F48" s="46">
        <f>PKSS!K48</f>
        <v>9277</v>
      </c>
      <c r="G48" s="46">
        <f t="shared" si="0"/>
        <v>28</v>
      </c>
      <c r="H48" s="46">
        <f>SUM(H41:H46)</f>
        <v>18</v>
      </c>
      <c r="I48" s="46">
        <f>SUM(I41:I46)</f>
        <v>10</v>
      </c>
      <c r="J48" s="47">
        <f t="shared" si="1"/>
        <v>0.30182170960439797</v>
      </c>
      <c r="K48" s="48">
        <f t="shared" si="2"/>
        <v>7</v>
      </c>
      <c r="M48" s="49">
        <f t="shared" si="3"/>
        <v>28</v>
      </c>
      <c r="N48" s="50">
        <f>PKSS!U48</f>
        <v>28</v>
      </c>
      <c r="O48" s="51">
        <f t="shared" si="4"/>
        <v>0</v>
      </c>
    </row>
    <row r="49" ht="12.75" customHeight="1"/>
    <row r="50" spans="5:11" ht="12.75" customHeight="1">
      <c r="E50" s="56"/>
      <c r="F50" s="56"/>
      <c r="G50" s="57" t="s">
        <v>127</v>
      </c>
      <c r="H50" s="57"/>
      <c r="I50" s="57"/>
      <c r="J50" s="56"/>
      <c r="K50" s="56"/>
    </row>
    <row r="51" spans="5:11" ht="12.75" customHeight="1">
      <c r="E51" s="57" t="s">
        <v>128</v>
      </c>
      <c r="F51" s="56"/>
      <c r="G51" s="128" t="s">
        <v>3</v>
      </c>
      <c r="H51" s="128"/>
      <c r="I51" s="128"/>
      <c r="J51" s="128"/>
      <c r="K51" s="128"/>
    </row>
    <row r="52" ht="12.75" customHeight="1"/>
    <row r="53" ht="12.75" customHeight="1"/>
    <row r="54" spans="7:9" ht="12.75" customHeight="1">
      <c r="G54" s="58" t="s">
        <v>4</v>
      </c>
      <c r="H54" s="58"/>
      <c r="I54" s="58"/>
    </row>
  </sheetData>
  <sheetProtection/>
  <mergeCells count="54"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</mergeCells>
  <conditionalFormatting sqref="O8:O48">
    <cfRule type="expression" priority="1" dxfId="2" stopIfTrue="1">
      <formula>(0&lt;$O8)</formula>
    </cfRule>
    <cfRule type="expression" priority="2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99"/>
  <sheetViews>
    <sheetView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3.8515625" style="59" customWidth="1"/>
    <col min="2" max="2" width="38.28125" style="59" customWidth="1"/>
    <col min="3" max="3" width="10.00390625" style="59" customWidth="1"/>
    <col min="4" max="12" width="15.7109375" style="59" customWidth="1"/>
    <col min="13" max="13" width="9.140625" style="59" customWidth="1"/>
    <col min="14" max="16" width="10.7109375" style="59" customWidth="1"/>
    <col min="17" max="16384" width="9.140625" style="59" customWidth="1"/>
  </cols>
  <sheetData>
    <row r="1" spans="1:12" ht="19.5" customHeight="1">
      <c r="A1" s="153" t="s">
        <v>144</v>
      </c>
      <c r="B1" s="153"/>
      <c r="C1" s="153"/>
      <c r="D1" s="154" t="s">
        <v>55</v>
      </c>
      <c r="E1" s="154"/>
      <c r="F1" s="154"/>
      <c r="G1" s="154"/>
      <c r="H1" s="154"/>
      <c r="I1" s="154"/>
      <c r="J1" s="154"/>
      <c r="K1" s="154"/>
      <c r="L1" s="154"/>
    </row>
    <row r="2" spans="1:13" ht="4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6" ht="51.75" customHeight="1">
      <c r="A5" s="155" t="s">
        <v>145</v>
      </c>
      <c r="B5" s="155"/>
      <c r="C5" s="155"/>
      <c r="D5" s="155"/>
      <c r="E5" s="155"/>
      <c r="F5" s="155"/>
      <c r="G5" s="155"/>
      <c r="H5" s="155"/>
      <c r="I5" s="155"/>
      <c r="J5" s="62"/>
      <c r="K5" s="62"/>
      <c r="L5" s="62"/>
      <c r="M5" s="62"/>
      <c r="N5" s="134" t="s">
        <v>146</v>
      </c>
      <c r="O5" s="134"/>
      <c r="P5" s="134"/>
    </row>
    <row r="6" spans="1:16" ht="25.5" customHeight="1">
      <c r="A6" s="151" t="s">
        <v>57</v>
      </c>
      <c r="B6" s="152" t="s">
        <v>58</v>
      </c>
      <c r="C6" s="152"/>
      <c r="D6" s="152" t="s">
        <v>147</v>
      </c>
      <c r="E6" s="149" t="s">
        <v>148</v>
      </c>
      <c r="F6" s="149"/>
      <c r="G6" s="149"/>
      <c r="H6" s="149"/>
      <c r="I6" s="149"/>
      <c r="J6"/>
      <c r="K6"/>
      <c r="L6"/>
      <c r="M6" s="61"/>
      <c r="N6" s="134"/>
      <c r="O6" s="134"/>
      <c r="P6" s="134"/>
    </row>
    <row r="7" spans="1:16" s="60" customFormat="1" ht="60" customHeight="1">
      <c r="A7" s="151"/>
      <c r="B7" s="63" t="s">
        <v>69</v>
      </c>
      <c r="C7" s="63" t="s">
        <v>70</v>
      </c>
      <c r="D7" s="152"/>
      <c r="E7" s="63" t="s">
        <v>149</v>
      </c>
      <c r="F7" s="63" t="s">
        <v>150</v>
      </c>
      <c r="G7" s="63" t="s">
        <v>151</v>
      </c>
      <c r="H7" s="63" t="s">
        <v>152</v>
      </c>
      <c r="I7" s="63" t="s">
        <v>153</v>
      </c>
      <c r="J7"/>
      <c r="K7"/>
      <c r="L7"/>
      <c r="N7" s="31" t="s">
        <v>141</v>
      </c>
      <c r="O7" s="31" t="s">
        <v>142</v>
      </c>
      <c r="P7" s="32" t="s">
        <v>154</v>
      </c>
    </row>
    <row r="8" spans="1:16" ht="15.75" customHeight="1">
      <c r="A8" s="146">
        <v>1</v>
      </c>
      <c r="B8" s="147" t="s">
        <v>95</v>
      </c>
      <c r="C8" s="64" t="s">
        <v>96</v>
      </c>
      <c r="D8" s="65">
        <f>PKSS!S8</f>
        <v>127</v>
      </c>
      <c r="E8" s="66">
        <v>87</v>
      </c>
      <c r="F8" s="66">
        <v>40</v>
      </c>
      <c r="G8" s="66"/>
      <c r="H8" s="66"/>
      <c r="I8" s="66"/>
      <c r="J8"/>
      <c r="K8"/>
      <c r="L8"/>
      <c r="M8" s="61"/>
      <c r="N8" s="67">
        <f aca="true" t="shared" si="0" ref="N8:N48">H8+I8</f>
        <v>0</v>
      </c>
      <c r="O8" s="68">
        <f>PKSS!T8</f>
        <v>0</v>
      </c>
      <c r="P8" s="69">
        <f aca="true" t="shared" si="1" ref="P8:P48">N8-O8</f>
        <v>0</v>
      </c>
    </row>
    <row r="9" spans="1:16" ht="15.75" customHeight="1">
      <c r="A9" s="146"/>
      <c r="B9" s="147"/>
      <c r="C9" s="64" t="s">
        <v>97</v>
      </c>
      <c r="D9" s="65">
        <f>PKSS!S9</f>
        <v>6</v>
      </c>
      <c r="E9" s="66">
        <v>6</v>
      </c>
      <c r="F9" s="66"/>
      <c r="G9" s="66"/>
      <c r="H9" s="66"/>
      <c r="I9" s="66"/>
      <c r="J9"/>
      <c r="K9"/>
      <c r="L9"/>
      <c r="M9" s="61"/>
      <c r="N9" s="67">
        <f t="shared" si="0"/>
        <v>0</v>
      </c>
      <c r="O9" s="68">
        <f>PKSS!T9</f>
        <v>0</v>
      </c>
      <c r="P9" s="69">
        <f t="shared" si="1"/>
        <v>0</v>
      </c>
    </row>
    <row r="10" spans="1:16" ht="15.75" customHeight="1">
      <c r="A10" s="146">
        <v>2</v>
      </c>
      <c r="B10" s="147" t="s">
        <v>98</v>
      </c>
      <c r="C10" s="64" t="s">
        <v>96</v>
      </c>
      <c r="D10" s="65">
        <f>PKSS!S10</f>
        <v>576</v>
      </c>
      <c r="E10" s="66">
        <v>477</v>
      </c>
      <c r="F10" s="66">
        <v>99</v>
      </c>
      <c r="G10" s="66"/>
      <c r="H10" s="66"/>
      <c r="I10" s="66"/>
      <c r="J10"/>
      <c r="K10"/>
      <c r="L10"/>
      <c r="M10" s="61"/>
      <c r="N10" s="67">
        <f t="shared" si="0"/>
        <v>0</v>
      </c>
      <c r="O10" s="68">
        <f>PKSS!T10</f>
        <v>0</v>
      </c>
      <c r="P10" s="69">
        <f t="shared" si="1"/>
        <v>0</v>
      </c>
    </row>
    <row r="11" spans="1:16" ht="15.75" customHeight="1">
      <c r="A11" s="146"/>
      <c r="B11" s="147"/>
      <c r="C11" s="64" t="s">
        <v>97</v>
      </c>
      <c r="D11" s="65">
        <f>PKSS!S11</f>
        <v>16</v>
      </c>
      <c r="E11" s="66">
        <v>13</v>
      </c>
      <c r="F11" s="66">
        <v>3</v>
      </c>
      <c r="G11" s="66"/>
      <c r="H11" s="66"/>
      <c r="I11" s="66"/>
      <c r="J11"/>
      <c r="K11"/>
      <c r="L11"/>
      <c r="M11" s="61"/>
      <c r="N11" s="67">
        <f t="shared" si="0"/>
        <v>0</v>
      </c>
      <c r="O11" s="68">
        <f>PKSS!T11</f>
        <v>0</v>
      </c>
      <c r="P11" s="69">
        <f t="shared" si="1"/>
        <v>0</v>
      </c>
    </row>
    <row r="12" spans="1:16" ht="15.75" customHeight="1">
      <c r="A12" s="146">
        <v>3</v>
      </c>
      <c r="B12" s="147" t="s">
        <v>99</v>
      </c>
      <c r="C12" s="64" t="s">
        <v>96</v>
      </c>
      <c r="D12" s="65">
        <f>PKSS!S12</f>
        <v>33</v>
      </c>
      <c r="E12" s="66">
        <v>23</v>
      </c>
      <c r="F12" s="66">
        <v>10</v>
      </c>
      <c r="G12" s="66"/>
      <c r="H12" s="66"/>
      <c r="I12" s="66"/>
      <c r="J12"/>
      <c r="K12"/>
      <c r="L12"/>
      <c r="M12" s="61"/>
      <c r="N12" s="67">
        <f t="shared" si="0"/>
        <v>0</v>
      </c>
      <c r="O12" s="68">
        <f>PKSS!T12</f>
        <v>0</v>
      </c>
      <c r="P12" s="69">
        <f t="shared" si="1"/>
        <v>0</v>
      </c>
    </row>
    <row r="13" spans="1:16" ht="15.75" customHeight="1">
      <c r="A13" s="146"/>
      <c r="B13" s="147"/>
      <c r="C13" s="64" t="s">
        <v>97</v>
      </c>
      <c r="D13" s="65">
        <f>PKSS!S13</f>
        <v>2</v>
      </c>
      <c r="E13" s="66"/>
      <c r="F13" s="66">
        <v>2</v>
      </c>
      <c r="G13" s="66"/>
      <c r="H13" s="66"/>
      <c r="I13" s="66"/>
      <c r="J13"/>
      <c r="K13"/>
      <c r="L13"/>
      <c r="M13" s="61"/>
      <c r="N13" s="67">
        <f t="shared" si="0"/>
        <v>0</v>
      </c>
      <c r="O13" s="68">
        <f>PKSS!T13</f>
        <v>0</v>
      </c>
      <c r="P13" s="69">
        <f t="shared" si="1"/>
        <v>0</v>
      </c>
    </row>
    <row r="14" spans="1:16" ht="15.75" customHeight="1">
      <c r="A14" s="146">
        <v>4</v>
      </c>
      <c r="B14" s="147" t="s">
        <v>100</v>
      </c>
      <c r="C14" s="64" t="s">
        <v>96</v>
      </c>
      <c r="D14" s="65">
        <f>PKSS!S14</f>
        <v>44</v>
      </c>
      <c r="E14" s="66">
        <v>29</v>
      </c>
      <c r="F14" s="66">
        <v>13</v>
      </c>
      <c r="G14" s="66">
        <v>2</v>
      </c>
      <c r="H14" s="66"/>
      <c r="I14" s="66"/>
      <c r="J14"/>
      <c r="K14"/>
      <c r="L14"/>
      <c r="M14" s="61"/>
      <c r="N14" s="67">
        <f t="shared" si="0"/>
        <v>0</v>
      </c>
      <c r="O14" s="68">
        <f>PKSS!T14</f>
        <v>0</v>
      </c>
      <c r="P14" s="69">
        <f t="shared" si="1"/>
        <v>0</v>
      </c>
    </row>
    <row r="15" spans="1:16" ht="15.75" customHeight="1">
      <c r="A15" s="146"/>
      <c r="B15" s="147"/>
      <c r="C15" s="64" t="s">
        <v>97</v>
      </c>
      <c r="D15" s="65">
        <f>PKSS!S15</f>
        <v>0</v>
      </c>
      <c r="E15" s="66"/>
      <c r="F15" s="66"/>
      <c r="G15" s="66"/>
      <c r="H15" s="66"/>
      <c r="I15" s="66"/>
      <c r="J15"/>
      <c r="K15"/>
      <c r="L15"/>
      <c r="M15" s="61"/>
      <c r="N15" s="67">
        <f t="shared" si="0"/>
        <v>0</v>
      </c>
      <c r="O15" s="68">
        <f>PKSS!T15</f>
        <v>0</v>
      </c>
      <c r="P15" s="69">
        <f t="shared" si="1"/>
        <v>0</v>
      </c>
    </row>
    <row r="16" spans="1:16" ht="15.75" customHeight="1">
      <c r="A16" s="146">
        <v>5</v>
      </c>
      <c r="B16" s="147" t="s">
        <v>101</v>
      </c>
      <c r="C16" s="64" t="s">
        <v>96</v>
      </c>
      <c r="D16" s="65">
        <f>PKSS!S16</f>
        <v>127</v>
      </c>
      <c r="E16" s="66">
        <v>54</v>
      </c>
      <c r="F16" s="66">
        <v>41</v>
      </c>
      <c r="G16" s="66">
        <v>14</v>
      </c>
      <c r="H16" s="66">
        <v>14</v>
      </c>
      <c r="I16" s="66">
        <v>4</v>
      </c>
      <c r="J16"/>
      <c r="K16"/>
      <c r="L16"/>
      <c r="M16" s="61"/>
      <c r="N16" s="67">
        <f t="shared" si="0"/>
        <v>18</v>
      </c>
      <c r="O16" s="68">
        <f>PKSS!T16</f>
        <v>18</v>
      </c>
      <c r="P16" s="69">
        <f t="shared" si="1"/>
        <v>0</v>
      </c>
    </row>
    <row r="17" spans="1:16" ht="15.75" customHeight="1">
      <c r="A17" s="146"/>
      <c r="B17" s="147"/>
      <c r="C17" s="64" t="s">
        <v>97</v>
      </c>
      <c r="D17" s="65">
        <f>PKSS!S17</f>
        <v>0</v>
      </c>
      <c r="E17" s="66"/>
      <c r="F17" s="66"/>
      <c r="G17" s="66"/>
      <c r="H17" s="66"/>
      <c r="I17" s="66"/>
      <c r="J17"/>
      <c r="K17"/>
      <c r="L17"/>
      <c r="M17" s="61"/>
      <c r="N17" s="67">
        <f t="shared" si="0"/>
        <v>0</v>
      </c>
      <c r="O17" s="68">
        <f>PKSS!T17</f>
        <v>0</v>
      </c>
      <c r="P17" s="69">
        <f t="shared" si="1"/>
        <v>0</v>
      </c>
    </row>
    <row r="18" spans="1:16" ht="15.75" customHeight="1">
      <c r="A18" s="146">
        <v>6</v>
      </c>
      <c r="B18" s="147" t="s">
        <v>102</v>
      </c>
      <c r="C18" s="64" t="s">
        <v>96</v>
      </c>
      <c r="D18" s="65">
        <f>PKSS!S18</f>
        <v>16</v>
      </c>
      <c r="E18" s="66">
        <v>13</v>
      </c>
      <c r="F18" s="66">
        <v>3</v>
      </c>
      <c r="G18" s="66"/>
      <c r="H18" s="66"/>
      <c r="I18" s="66"/>
      <c r="J18"/>
      <c r="K18"/>
      <c r="L18"/>
      <c r="M18" s="61"/>
      <c r="N18" s="67">
        <f t="shared" si="0"/>
        <v>0</v>
      </c>
      <c r="O18" s="68">
        <f>PKSS!T18</f>
        <v>0</v>
      </c>
      <c r="P18" s="69">
        <f t="shared" si="1"/>
        <v>0</v>
      </c>
    </row>
    <row r="19" spans="1:16" ht="15.75" customHeight="1">
      <c r="A19" s="146"/>
      <c r="B19" s="147"/>
      <c r="C19" s="64" t="s">
        <v>97</v>
      </c>
      <c r="D19" s="65">
        <f>PKSS!S19</f>
        <v>0</v>
      </c>
      <c r="E19" s="66"/>
      <c r="F19" s="66"/>
      <c r="G19" s="66"/>
      <c r="H19" s="66"/>
      <c r="I19" s="66"/>
      <c r="J19"/>
      <c r="K19"/>
      <c r="L19"/>
      <c r="M19" s="61"/>
      <c r="N19" s="67">
        <f t="shared" si="0"/>
        <v>0</v>
      </c>
      <c r="O19" s="68">
        <f>PKSS!T19</f>
        <v>0</v>
      </c>
      <c r="P19" s="69">
        <f t="shared" si="1"/>
        <v>0</v>
      </c>
    </row>
    <row r="20" spans="1:16" ht="15.75" customHeight="1">
      <c r="A20" s="146">
        <v>7</v>
      </c>
      <c r="B20" s="147" t="s">
        <v>103</v>
      </c>
      <c r="C20" s="64" t="s">
        <v>96</v>
      </c>
      <c r="D20" s="65">
        <f>PKSS!S20</f>
        <v>14</v>
      </c>
      <c r="E20" s="66">
        <v>10</v>
      </c>
      <c r="F20" s="66">
        <v>4</v>
      </c>
      <c r="G20" s="66"/>
      <c r="H20" s="66"/>
      <c r="I20" s="66"/>
      <c r="J20"/>
      <c r="K20"/>
      <c r="L20"/>
      <c r="M20" s="61"/>
      <c r="N20" s="67">
        <f t="shared" si="0"/>
        <v>0</v>
      </c>
      <c r="O20" s="68">
        <f>PKSS!T20</f>
        <v>0</v>
      </c>
      <c r="P20" s="69">
        <f t="shared" si="1"/>
        <v>0</v>
      </c>
    </row>
    <row r="21" spans="1:16" ht="15.75" customHeight="1">
      <c r="A21" s="146"/>
      <c r="B21" s="147"/>
      <c r="C21" s="64" t="s">
        <v>97</v>
      </c>
      <c r="D21" s="65">
        <f>PKSS!S21</f>
        <v>0</v>
      </c>
      <c r="E21" s="66"/>
      <c r="F21" s="66"/>
      <c r="G21" s="66"/>
      <c r="H21" s="66"/>
      <c r="I21" s="66"/>
      <c r="J21"/>
      <c r="K21"/>
      <c r="L21"/>
      <c r="M21" s="61"/>
      <c r="N21" s="67">
        <f t="shared" si="0"/>
        <v>0</v>
      </c>
      <c r="O21" s="68">
        <f>PKSS!T21</f>
        <v>0</v>
      </c>
      <c r="P21" s="69">
        <f t="shared" si="1"/>
        <v>0</v>
      </c>
    </row>
    <row r="22" spans="1:16" ht="15.75" customHeight="1">
      <c r="A22" s="146">
        <v>8</v>
      </c>
      <c r="B22" s="148" t="s">
        <v>104</v>
      </c>
      <c r="C22" s="64" t="s">
        <v>96</v>
      </c>
      <c r="D22" s="65">
        <f>PKSS!S22</f>
        <v>23</v>
      </c>
      <c r="E22" s="66">
        <v>23</v>
      </c>
      <c r="F22" s="66"/>
      <c r="G22" s="66"/>
      <c r="H22" s="66"/>
      <c r="I22" s="66"/>
      <c r="J22"/>
      <c r="K22"/>
      <c r="L22"/>
      <c r="M22" s="61"/>
      <c r="N22" s="67">
        <f t="shared" si="0"/>
        <v>0</v>
      </c>
      <c r="O22" s="68">
        <f>PKSS!T22</f>
        <v>0</v>
      </c>
      <c r="P22" s="69">
        <f t="shared" si="1"/>
        <v>0</v>
      </c>
    </row>
    <row r="23" spans="1:16" ht="15.75" customHeight="1">
      <c r="A23" s="146"/>
      <c r="B23" s="148"/>
      <c r="C23" s="64" t="s">
        <v>97</v>
      </c>
      <c r="D23" s="65">
        <f>PKSS!S23</f>
        <v>0</v>
      </c>
      <c r="E23" s="66"/>
      <c r="F23" s="66"/>
      <c r="G23" s="66"/>
      <c r="H23" s="66"/>
      <c r="I23" s="66"/>
      <c r="J23"/>
      <c r="K23"/>
      <c r="L23"/>
      <c r="M23" s="61"/>
      <c r="N23" s="67">
        <f t="shared" si="0"/>
        <v>0</v>
      </c>
      <c r="O23" s="68">
        <f>PKSS!T23</f>
        <v>0</v>
      </c>
      <c r="P23" s="69">
        <f t="shared" si="1"/>
        <v>0</v>
      </c>
    </row>
    <row r="24" spans="1:16" ht="15.75" customHeight="1">
      <c r="A24" s="146">
        <v>9</v>
      </c>
      <c r="B24" s="147" t="s">
        <v>105</v>
      </c>
      <c r="C24" s="64" t="s">
        <v>96</v>
      </c>
      <c r="D24" s="65">
        <f>PKSS!S24</f>
        <v>8</v>
      </c>
      <c r="E24" s="66">
        <v>8</v>
      </c>
      <c r="F24" s="66"/>
      <c r="G24" s="66"/>
      <c r="H24" s="66"/>
      <c r="I24" s="66"/>
      <c r="J24"/>
      <c r="K24"/>
      <c r="L24"/>
      <c r="M24" s="61"/>
      <c r="N24" s="67">
        <f t="shared" si="0"/>
        <v>0</v>
      </c>
      <c r="O24" s="68">
        <f>PKSS!T24</f>
        <v>0</v>
      </c>
      <c r="P24" s="69">
        <f t="shared" si="1"/>
        <v>0</v>
      </c>
    </row>
    <row r="25" spans="1:16" ht="15.75" customHeight="1">
      <c r="A25" s="146"/>
      <c r="B25" s="147"/>
      <c r="C25" s="64" t="s">
        <v>97</v>
      </c>
      <c r="D25" s="65">
        <f>PKSS!S25</f>
        <v>8</v>
      </c>
      <c r="E25" s="66">
        <v>8</v>
      </c>
      <c r="F25" s="66"/>
      <c r="G25" s="66"/>
      <c r="H25" s="66"/>
      <c r="I25" s="66"/>
      <c r="J25"/>
      <c r="K25"/>
      <c r="L25"/>
      <c r="M25" s="61"/>
      <c r="N25" s="67">
        <f t="shared" si="0"/>
        <v>0</v>
      </c>
      <c r="O25" s="68">
        <f>PKSS!T25</f>
        <v>0</v>
      </c>
      <c r="P25" s="69">
        <f t="shared" si="1"/>
        <v>0</v>
      </c>
    </row>
    <row r="26" spans="1:16" ht="15.75" customHeight="1">
      <c r="A26" s="146">
        <v>10</v>
      </c>
      <c r="B26" s="147" t="s">
        <v>106</v>
      </c>
      <c r="C26" s="64" t="s">
        <v>96</v>
      </c>
      <c r="D26" s="65">
        <f>PKSS!S26</f>
        <v>7</v>
      </c>
      <c r="E26" s="66">
        <v>7</v>
      </c>
      <c r="F26" s="66"/>
      <c r="G26" s="66"/>
      <c r="H26" s="66"/>
      <c r="I26" s="66"/>
      <c r="J26"/>
      <c r="K26"/>
      <c r="L26"/>
      <c r="M26" s="61"/>
      <c r="N26" s="67">
        <f t="shared" si="0"/>
        <v>0</v>
      </c>
      <c r="O26" s="68">
        <f>PKSS!T26</f>
        <v>0</v>
      </c>
      <c r="P26" s="69">
        <f t="shared" si="1"/>
        <v>0</v>
      </c>
    </row>
    <row r="27" spans="1:16" ht="15.75" customHeight="1">
      <c r="A27" s="146"/>
      <c r="B27" s="147"/>
      <c r="C27" s="64" t="s">
        <v>97</v>
      </c>
      <c r="D27" s="65">
        <f>PKSS!S27</f>
        <v>0</v>
      </c>
      <c r="E27" s="66"/>
      <c r="F27" s="66"/>
      <c r="G27" s="66"/>
      <c r="H27" s="66"/>
      <c r="I27" s="66"/>
      <c r="J27"/>
      <c r="K27"/>
      <c r="L27"/>
      <c r="M27" s="61"/>
      <c r="N27" s="67">
        <f t="shared" si="0"/>
        <v>0</v>
      </c>
      <c r="O27" s="68">
        <f>PKSS!T27</f>
        <v>0</v>
      </c>
      <c r="P27" s="69">
        <f t="shared" si="1"/>
        <v>0</v>
      </c>
    </row>
    <row r="28" spans="1:16" ht="15.75" customHeight="1">
      <c r="A28" s="143" t="s">
        <v>107</v>
      </c>
      <c r="B28" s="143"/>
      <c r="C28" s="70" t="s">
        <v>96</v>
      </c>
      <c r="D28" s="71">
        <f>PKSS!S28</f>
        <v>975</v>
      </c>
      <c r="E28" s="71">
        <f aca="true" t="shared" si="2" ref="E28:I29">SUM(E8,E10,E12,E14,E16,E18,E20,E22,E24,E26)</f>
        <v>731</v>
      </c>
      <c r="F28" s="71">
        <f t="shared" si="2"/>
        <v>210</v>
      </c>
      <c r="G28" s="71">
        <f t="shared" si="2"/>
        <v>16</v>
      </c>
      <c r="H28" s="71">
        <f t="shared" si="2"/>
        <v>14</v>
      </c>
      <c r="I28" s="71">
        <f t="shared" si="2"/>
        <v>4</v>
      </c>
      <c r="J28"/>
      <c r="K28"/>
      <c r="L28"/>
      <c r="M28" s="61"/>
      <c r="N28" s="72">
        <f t="shared" si="0"/>
        <v>18</v>
      </c>
      <c r="O28" s="73">
        <f>PKSS!T28</f>
        <v>18</v>
      </c>
      <c r="P28" s="74">
        <f t="shared" si="1"/>
        <v>0</v>
      </c>
    </row>
    <row r="29" spans="1:16" ht="15.75" customHeight="1">
      <c r="A29" s="143"/>
      <c r="B29" s="143"/>
      <c r="C29" s="70" t="s">
        <v>97</v>
      </c>
      <c r="D29" s="71">
        <f>PKSS!S29</f>
        <v>32</v>
      </c>
      <c r="E29" s="71">
        <f t="shared" si="2"/>
        <v>27</v>
      </c>
      <c r="F29" s="71">
        <f t="shared" si="2"/>
        <v>5</v>
      </c>
      <c r="G29" s="71">
        <f t="shared" si="2"/>
        <v>0</v>
      </c>
      <c r="H29" s="71">
        <f t="shared" si="2"/>
        <v>0</v>
      </c>
      <c r="I29" s="71">
        <f t="shared" si="2"/>
        <v>0</v>
      </c>
      <c r="J29"/>
      <c r="K29"/>
      <c r="L29"/>
      <c r="M29" s="61"/>
      <c r="N29" s="72">
        <f t="shared" si="0"/>
        <v>0</v>
      </c>
      <c r="O29" s="73">
        <f>PKSS!T29</f>
        <v>0</v>
      </c>
      <c r="P29" s="74">
        <f t="shared" si="1"/>
        <v>0</v>
      </c>
    </row>
    <row r="30" spans="1:16" ht="15.75" customHeight="1">
      <c r="A30" s="75">
        <v>11</v>
      </c>
      <c r="B30" s="142" t="s">
        <v>108</v>
      </c>
      <c r="C30" s="142"/>
      <c r="D30" s="65">
        <f>PKSS!S30</f>
        <v>0</v>
      </c>
      <c r="E30" s="66"/>
      <c r="F30" s="66"/>
      <c r="G30" s="66"/>
      <c r="H30" s="66"/>
      <c r="I30" s="66"/>
      <c r="J30"/>
      <c r="K30"/>
      <c r="L30"/>
      <c r="M30" s="61"/>
      <c r="N30" s="67">
        <f t="shared" si="0"/>
        <v>0</v>
      </c>
      <c r="O30" s="68">
        <f>PKSS!T30</f>
        <v>0</v>
      </c>
      <c r="P30" s="69">
        <f t="shared" si="1"/>
        <v>0</v>
      </c>
    </row>
    <row r="31" spans="1:16" ht="15.75" customHeight="1">
      <c r="A31" s="143" t="s">
        <v>109</v>
      </c>
      <c r="B31" s="143"/>
      <c r="C31" s="143"/>
      <c r="D31" s="71">
        <f>PKSS!S31</f>
        <v>1007</v>
      </c>
      <c r="E31" s="71">
        <f>SUM(E28:E30)</f>
        <v>758</v>
      </c>
      <c r="F31" s="71">
        <f>SUM(F28:F30)</f>
        <v>215</v>
      </c>
      <c r="G31" s="71">
        <f>SUM(G28:G30)</f>
        <v>16</v>
      </c>
      <c r="H31" s="71">
        <f>SUM(H28:H30)</f>
        <v>14</v>
      </c>
      <c r="I31" s="71">
        <f>SUM(I28:I30)</f>
        <v>4</v>
      </c>
      <c r="J31"/>
      <c r="K31"/>
      <c r="L31"/>
      <c r="M31" s="61"/>
      <c r="N31" s="72">
        <f t="shared" si="0"/>
        <v>18</v>
      </c>
      <c r="O31" s="73">
        <f>PKSS!T31</f>
        <v>18</v>
      </c>
      <c r="P31" s="74">
        <f t="shared" si="1"/>
        <v>0</v>
      </c>
    </row>
    <row r="32" spans="1:16" ht="15.75" customHeight="1">
      <c r="A32" s="75">
        <v>12</v>
      </c>
      <c r="B32" s="142" t="s">
        <v>110</v>
      </c>
      <c r="C32" s="142"/>
      <c r="D32" s="65">
        <f>PKSS!S32</f>
        <v>63</v>
      </c>
      <c r="E32" s="66">
        <v>62</v>
      </c>
      <c r="F32" s="66">
        <v>1</v>
      </c>
      <c r="G32" s="66"/>
      <c r="H32" s="66"/>
      <c r="I32" s="66"/>
      <c r="J32"/>
      <c r="K32"/>
      <c r="L32"/>
      <c r="M32" s="61"/>
      <c r="N32" s="67">
        <f t="shared" si="0"/>
        <v>0</v>
      </c>
      <c r="O32" s="68">
        <f>PKSS!T32</f>
        <v>0</v>
      </c>
      <c r="P32" s="69">
        <f t="shared" si="1"/>
        <v>0</v>
      </c>
    </row>
    <row r="33" spans="1:16" ht="15.75" customHeight="1">
      <c r="A33" s="143" t="s">
        <v>111</v>
      </c>
      <c r="B33" s="143"/>
      <c r="C33" s="143"/>
      <c r="D33" s="71">
        <f>PKSS!S33</f>
        <v>1070</v>
      </c>
      <c r="E33" s="71">
        <f>SUM(E28:E30,E32)</f>
        <v>820</v>
      </c>
      <c r="F33" s="71">
        <f>SUM(F28:F30,F32)</f>
        <v>216</v>
      </c>
      <c r="G33" s="71">
        <f>SUM(G28:G30,G32)</f>
        <v>16</v>
      </c>
      <c r="H33" s="71">
        <f>SUM(H28:H30,H32)</f>
        <v>14</v>
      </c>
      <c r="I33" s="71">
        <f>SUM(I28:I30,I32)</f>
        <v>4</v>
      </c>
      <c r="J33"/>
      <c r="K33"/>
      <c r="L33"/>
      <c r="M33" s="61"/>
      <c r="N33" s="72">
        <f t="shared" si="0"/>
        <v>18</v>
      </c>
      <c r="O33" s="73">
        <f>PKSS!T33</f>
        <v>18</v>
      </c>
      <c r="P33" s="74">
        <f t="shared" si="1"/>
        <v>0</v>
      </c>
    </row>
    <row r="34" spans="1:16" ht="15.75" customHeight="1">
      <c r="A34" s="76">
        <v>13</v>
      </c>
      <c r="B34" s="142" t="s">
        <v>112</v>
      </c>
      <c r="C34" s="142"/>
      <c r="D34" s="65">
        <f>PKSS!S34</f>
        <v>302</v>
      </c>
      <c r="E34" s="77">
        <v>227</v>
      </c>
      <c r="F34" s="77">
        <v>75</v>
      </c>
      <c r="G34" s="77"/>
      <c r="H34" s="77"/>
      <c r="I34" s="77"/>
      <c r="J34"/>
      <c r="K34"/>
      <c r="L34"/>
      <c r="M34" s="61"/>
      <c r="N34" s="67">
        <f t="shared" si="0"/>
        <v>0</v>
      </c>
      <c r="O34" s="68">
        <f>PKSS!T34</f>
        <v>0</v>
      </c>
      <c r="P34" s="69">
        <f t="shared" si="1"/>
        <v>0</v>
      </c>
    </row>
    <row r="35" spans="1:16" ht="15.75" customHeight="1">
      <c r="A35" s="143" t="s">
        <v>113</v>
      </c>
      <c r="B35" s="143"/>
      <c r="C35" s="143"/>
      <c r="D35" s="71">
        <f>PKSS!S35</f>
        <v>1372</v>
      </c>
      <c r="E35" s="71">
        <f>SUM(E28:E30,E32,E34)</f>
        <v>1047</v>
      </c>
      <c r="F35" s="71">
        <f>SUM(F28:F30,F32,F34)</f>
        <v>291</v>
      </c>
      <c r="G35" s="71">
        <f>SUM(G28:G30,G32,G34)</f>
        <v>16</v>
      </c>
      <c r="H35" s="71">
        <f>SUM(H28:H30,H32,H34)</f>
        <v>14</v>
      </c>
      <c r="I35" s="71">
        <f>SUM(I28:I30,I32,I34)</f>
        <v>4</v>
      </c>
      <c r="J35"/>
      <c r="K35"/>
      <c r="L35"/>
      <c r="M35" s="61"/>
      <c r="N35" s="72">
        <f t="shared" si="0"/>
        <v>18</v>
      </c>
      <c r="O35" s="73">
        <f>PKSS!T35</f>
        <v>18</v>
      </c>
      <c r="P35" s="74">
        <f t="shared" si="1"/>
        <v>0</v>
      </c>
    </row>
    <row r="36" spans="1:16" ht="15.75" customHeight="1">
      <c r="A36" s="76">
        <v>14</v>
      </c>
      <c r="B36" s="142" t="s">
        <v>114</v>
      </c>
      <c r="C36" s="142"/>
      <c r="D36" s="65">
        <f>PKSS!S36</f>
        <v>0</v>
      </c>
      <c r="E36" s="77"/>
      <c r="F36" s="77"/>
      <c r="G36" s="77"/>
      <c r="H36" s="77"/>
      <c r="I36" s="77"/>
      <c r="J36"/>
      <c r="K36"/>
      <c r="L36"/>
      <c r="M36" s="61"/>
      <c r="N36" s="67">
        <f t="shared" si="0"/>
        <v>0</v>
      </c>
      <c r="O36" s="68">
        <f>PKSS!T36</f>
        <v>0</v>
      </c>
      <c r="P36" s="69">
        <f t="shared" si="1"/>
        <v>0</v>
      </c>
    </row>
    <row r="37" spans="1:16" ht="15.75" customHeight="1">
      <c r="A37" s="76">
        <v>15</v>
      </c>
      <c r="B37" s="142" t="s">
        <v>115</v>
      </c>
      <c r="C37" s="142"/>
      <c r="D37" s="65">
        <f>PKSS!S37</f>
        <v>0</v>
      </c>
      <c r="E37" s="77"/>
      <c r="F37" s="77"/>
      <c r="G37" s="77"/>
      <c r="H37" s="77"/>
      <c r="I37" s="77"/>
      <c r="J37"/>
      <c r="K37"/>
      <c r="L37"/>
      <c r="M37" s="61"/>
      <c r="N37" s="67">
        <f t="shared" si="0"/>
        <v>0</v>
      </c>
      <c r="O37" s="68">
        <f>PKSS!T37</f>
        <v>0</v>
      </c>
      <c r="P37" s="69">
        <f t="shared" si="1"/>
        <v>0</v>
      </c>
    </row>
    <row r="38" spans="1:16" ht="15.75" customHeight="1">
      <c r="A38" s="143" t="s">
        <v>116</v>
      </c>
      <c r="B38" s="143"/>
      <c r="C38" s="143"/>
      <c r="D38" s="71">
        <f>PKSS!S38</f>
        <v>0</v>
      </c>
      <c r="E38" s="71">
        <f>SUM(E36:E37)</f>
        <v>0</v>
      </c>
      <c r="F38" s="71">
        <f>SUM(F36:F37)</f>
        <v>0</v>
      </c>
      <c r="G38" s="71">
        <f>SUM(G36:G37)</f>
        <v>0</v>
      </c>
      <c r="H38" s="71">
        <f>SUM(H36:H37)</f>
        <v>0</v>
      </c>
      <c r="I38" s="71">
        <f>SUM(I36:I37)</f>
        <v>0</v>
      </c>
      <c r="J38"/>
      <c r="K38"/>
      <c r="L38"/>
      <c r="M38" s="61"/>
      <c r="N38" s="72">
        <f t="shared" si="0"/>
        <v>0</v>
      </c>
      <c r="O38" s="73">
        <f>PKSS!T38</f>
        <v>0</v>
      </c>
      <c r="P38" s="74">
        <f t="shared" si="1"/>
        <v>0</v>
      </c>
    </row>
    <row r="39" spans="1:16" ht="15.75" customHeight="1">
      <c r="A39" s="76">
        <v>16</v>
      </c>
      <c r="B39" s="142" t="s">
        <v>117</v>
      </c>
      <c r="C39" s="142"/>
      <c r="D39" s="65">
        <f>PKSS!S39</f>
        <v>0</v>
      </c>
      <c r="E39" s="77"/>
      <c r="F39" s="77"/>
      <c r="G39" s="77"/>
      <c r="H39" s="77"/>
      <c r="I39" s="77"/>
      <c r="J39"/>
      <c r="K39"/>
      <c r="L39"/>
      <c r="M39" s="61"/>
      <c r="N39" s="67">
        <f t="shared" si="0"/>
        <v>0</v>
      </c>
      <c r="O39" s="68">
        <f>PKSS!T39</f>
        <v>0</v>
      </c>
      <c r="P39" s="69">
        <f t="shared" si="1"/>
        <v>0</v>
      </c>
    </row>
    <row r="40" spans="1:16" ht="15.75" customHeight="1">
      <c r="A40" s="143" t="s">
        <v>118</v>
      </c>
      <c r="B40" s="143"/>
      <c r="C40" s="143"/>
      <c r="D40" s="71">
        <f>PKSS!S40</f>
        <v>0</v>
      </c>
      <c r="E40" s="71">
        <f>SUM(E39)</f>
        <v>0</v>
      </c>
      <c r="F40" s="71">
        <f>SUM(F39)</f>
        <v>0</v>
      </c>
      <c r="G40" s="71">
        <f>SUM(G39)</f>
        <v>0</v>
      </c>
      <c r="H40" s="71">
        <f>SUM(H39)</f>
        <v>0</v>
      </c>
      <c r="I40" s="71">
        <f>SUM(I39)</f>
        <v>0</v>
      </c>
      <c r="J40"/>
      <c r="K40"/>
      <c r="L40"/>
      <c r="M40" s="61"/>
      <c r="N40" s="72">
        <f t="shared" si="0"/>
        <v>0</v>
      </c>
      <c r="O40" s="73">
        <f>PKSS!T40</f>
        <v>0</v>
      </c>
      <c r="P40" s="74">
        <f t="shared" si="1"/>
        <v>0</v>
      </c>
    </row>
    <row r="41" spans="1:16" ht="15.75" customHeight="1">
      <c r="A41" s="143" t="s">
        <v>119</v>
      </c>
      <c r="B41" s="143"/>
      <c r="C41" s="143"/>
      <c r="D41" s="71">
        <f>PKSS!S41</f>
        <v>1372</v>
      </c>
      <c r="E41" s="71">
        <f>SUM(E28:E30,E32,E34,E36:E37,E39)</f>
        <v>1047</v>
      </c>
      <c r="F41" s="71">
        <f>SUM(F28:F30,F32,F34,F36:F37,F39)</f>
        <v>291</v>
      </c>
      <c r="G41" s="71">
        <f>SUM(G28:G30,G32,G34,G36:G37,G39)</f>
        <v>16</v>
      </c>
      <c r="H41" s="71">
        <f>SUM(H28:H30,H32,H34,H36:H37,H39)</f>
        <v>14</v>
      </c>
      <c r="I41" s="71">
        <f>SUM(I28:I30,I32,I34,I36:I37,I39)</f>
        <v>4</v>
      </c>
      <c r="J41"/>
      <c r="K41"/>
      <c r="L41"/>
      <c r="M41" s="61"/>
      <c r="N41" s="72">
        <f t="shared" si="0"/>
        <v>18</v>
      </c>
      <c r="O41" s="73">
        <f>PKSS!T41</f>
        <v>18</v>
      </c>
      <c r="P41" s="74">
        <f t="shared" si="1"/>
        <v>0</v>
      </c>
    </row>
    <row r="42" spans="1:16" ht="15.75" customHeight="1">
      <c r="A42" s="76">
        <v>17</v>
      </c>
      <c r="B42" s="142" t="s">
        <v>120</v>
      </c>
      <c r="C42" s="142"/>
      <c r="D42" s="65">
        <f>PKSS!S42</f>
        <v>480</v>
      </c>
      <c r="E42" s="77">
        <v>373</v>
      </c>
      <c r="F42" s="77">
        <v>107</v>
      </c>
      <c r="G42" s="77"/>
      <c r="H42" s="77"/>
      <c r="I42" s="77"/>
      <c r="J42"/>
      <c r="K42"/>
      <c r="L42"/>
      <c r="M42" s="61"/>
      <c r="N42" s="67">
        <f t="shared" si="0"/>
        <v>0</v>
      </c>
      <c r="O42" s="68">
        <f>PKSS!T42</f>
        <v>0</v>
      </c>
      <c r="P42" s="69">
        <f t="shared" si="1"/>
        <v>0</v>
      </c>
    </row>
    <row r="43" spans="1:16" ht="15.75" customHeight="1">
      <c r="A43" s="76">
        <v>18</v>
      </c>
      <c r="B43" s="142" t="s">
        <v>121</v>
      </c>
      <c r="C43" s="142"/>
      <c r="D43" s="65">
        <f>PKSS!S43</f>
        <v>127</v>
      </c>
      <c r="E43" s="77">
        <v>126</v>
      </c>
      <c r="F43" s="77">
        <v>1</v>
      </c>
      <c r="G43" s="77"/>
      <c r="H43" s="77"/>
      <c r="I43" s="77"/>
      <c r="J43"/>
      <c r="K43"/>
      <c r="L43"/>
      <c r="M43" s="61"/>
      <c r="N43" s="67">
        <f t="shared" si="0"/>
        <v>0</v>
      </c>
      <c r="O43" s="68">
        <f>PKSS!T43</f>
        <v>0</v>
      </c>
      <c r="P43" s="69">
        <f t="shared" si="1"/>
        <v>0</v>
      </c>
    </row>
    <row r="44" spans="1:16" ht="15.75" customHeight="1">
      <c r="A44" s="76">
        <v>19</v>
      </c>
      <c r="B44" s="142" t="s">
        <v>122</v>
      </c>
      <c r="C44" s="142"/>
      <c r="D44" s="65">
        <f>PKSS!S44</f>
        <v>0</v>
      </c>
      <c r="E44" s="77"/>
      <c r="F44" s="77"/>
      <c r="G44" s="77"/>
      <c r="H44" s="77"/>
      <c r="I44" s="77"/>
      <c r="J44"/>
      <c r="K44"/>
      <c r="L44"/>
      <c r="M44" s="61"/>
      <c r="N44" s="67">
        <f t="shared" si="0"/>
        <v>0</v>
      </c>
      <c r="O44" s="68">
        <f>PKSS!T44</f>
        <v>0</v>
      </c>
      <c r="P44" s="69">
        <f t="shared" si="1"/>
        <v>0</v>
      </c>
    </row>
    <row r="45" spans="1:16" ht="15.75" customHeight="1">
      <c r="A45" s="76">
        <v>20</v>
      </c>
      <c r="B45" s="142" t="s">
        <v>123</v>
      </c>
      <c r="C45" s="142"/>
      <c r="D45" s="65">
        <f>PKSS!S45</f>
        <v>0</v>
      </c>
      <c r="E45" s="77"/>
      <c r="F45" s="77"/>
      <c r="G45" s="77"/>
      <c r="H45" s="77"/>
      <c r="I45" s="77"/>
      <c r="J45"/>
      <c r="K45"/>
      <c r="L45"/>
      <c r="M45" s="61"/>
      <c r="N45" s="67">
        <f t="shared" si="0"/>
        <v>0</v>
      </c>
      <c r="O45" s="68">
        <f>PKSS!T45</f>
        <v>0</v>
      </c>
      <c r="P45" s="69">
        <f t="shared" si="1"/>
        <v>0</v>
      </c>
    </row>
    <row r="46" spans="1:16" ht="15.75" customHeight="1">
      <c r="A46" s="76">
        <v>21</v>
      </c>
      <c r="B46" s="142" t="s">
        <v>124</v>
      </c>
      <c r="C46" s="142"/>
      <c r="D46" s="65">
        <f>PKSS!S46</f>
        <v>0</v>
      </c>
      <c r="E46" s="77"/>
      <c r="F46" s="77"/>
      <c r="G46" s="77"/>
      <c r="H46" s="77"/>
      <c r="I46" s="77"/>
      <c r="J46"/>
      <c r="K46"/>
      <c r="L46"/>
      <c r="M46" s="61"/>
      <c r="N46" s="67">
        <f t="shared" si="0"/>
        <v>0</v>
      </c>
      <c r="O46" s="68">
        <f>PKSS!T46</f>
        <v>0</v>
      </c>
      <c r="P46" s="69">
        <f t="shared" si="1"/>
        <v>0</v>
      </c>
    </row>
    <row r="47" spans="1:16" ht="15.75" customHeight="1">
      <c r="A47" s="143" t="s">
        <v>125</v>
      </c>
      <c r="B47" s="143"/>
      <c r="C47" s="143"/>
      <c r="D47" s="71">
        <f>PKSS!S47</f>
        <v>607</v>
      </c>
      <c r="E47" s="71">
        <f>SUM(E42:E46)</f>
        <v>499</v>
      </c>
      <c r="F47" s="71">
        <f>SUM(F42:F46)</f>
        <v>108</v>
      </c>
      <c r="G47" s="71">
        <f>SUM(G42:G46)</f>
        <v>0</v>
      </c>
      <c r="H47" s="71">
        <f>SUM(H42:H46)</f>
        <v>0</v>
      </c>
      <c r="I47" s="71">
        <f>SUM(I42:I46)</f>
        <v>0</v>
      </c>
      <c r="J47"/>
      <c r="K47"/>
      <c r="L47"/>
      <c r="M47" s="61"/>
      <c r="N47" s="72">
        <f t="shared" si="0"/>
        <v>0</v>
      </c>
      <c r="O47" s="73">
        <f>PKSS!T47</f>
        <v>0</v>
      </c>
      <c r="P47" s="74">
        <f t="shared" si="1"/>
        <v>0</v>
      </c>
    </row>
    <row r="48" spans="1:16" ht="15.75" customHeight="1">
      <c r="A48" s="143" t="s">
        <v>126</v>
      </c>
      <c r="B48" s="143"/>
      <c r="C48" s="143"/>
      <c r="D48" s="71">
        <f>PKSS!S48</f>
        <v>1979</v>
      </c>
      <c r="E48" s="71">
        <f>SUM(E41:E46)</f>
        <v>1546</v>
      </c>
      <c r="F48" s="71">
        <f>SUM(F41:F46)</f>
        <v>399</v>
      </c>
      <c r="G48" s="71">
        <f>SUM(G41:G46)</f>
        <v>16</v>
      </c>
      <c r="H48" s="71">
        <f>SUM(H41:H46)</f>
        <v>14</v>
      </c>
      <c r="I48" s="71">
        <f>SUM(I41:I46)</f>
        <v>4</v>
      </c>
      <c r="J48"/>
      <c r="K48"/>
      <c r="L48"/>
      <c r="M48" s="61"/>
      <c r="N48" s="72">
        <f t="shared" si="0"/>
        <v>18</v>
      </c>
      <c r="O48" s="73">
        <f>PKSS!T48</f>
        <v>18</v>
      </c>
      <c r="P48" s="74">
        <f t="shared" si="1"/>
        <v>0</v>
      </c>
    </row>
    <row r="49" spans="1:13" ht="12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6" ht="45" customHeight="1">
      <c r="A50" s="150" t="s">
        <v>155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62"/>
      <c r="N50" s="134" t="s">
        <v>156</v>
      </c>
      <c r="O50" s="134"/>
      <c r="P50" s="134"/>
    </row>
    <row r="51" spans="1:16" ht="19.5" customHeight="1">
      <c r="A51" s="151" t="s">
        <v>57</v>
      </c>
      <c r="B51" s="152" t="s">
        <v>58</v>
      </c>
      <c r="C51" s="152"/>
      <c r="D51" s="152" t="s">
        <v>157</v>
      </c>
      <c r="E51" s="149" t="s">
        <v>148</v>
      </c>
      <c r="F51" s="149"/>
      <c r="G51" s="149"/>
      <c r="H51" s="149"/>
      <c r="I51" s="149"/>
      <c r="J51" s="149" t="s">
        <v>158</v>
      </c>
      <c r="K51" s="149"/>
      <c r="L51" s="149"/>
      <c r="M51" s="61"/>
      <c r="N51" s="134"/>
      <c r="O51" s="134"/>
      <c r="P51" s="134"/>
    </row>
    <row r="52" spans="1:16" s="60" customFormat="1" ht="60" customHeight="1">
      <c r="A52" s="151"/>
      <c r="B52" s="63" t="s">
        <v>69</v>
      </c>
      <c r="C52" s="63" t="s">
        <v>70</v>
      </c>
      <c r="D52" s="152"/>
      <c r="E52" s="63" t="s">
        <v>149</v>
      </c>
      <c r="F52" s="63" t="s">
        <v>150</v>
      </c>
      <c r="G52" s="63" t="s">
        <v>151</v>
      </c>
      <c r="H52" s="63" t="s">
        <v>152</v>
      </c>
      <c r="I52" s="63" t="s">
        <v>153</v>
      </c>
      <c r="J52" s="63" t="s">
        <v>159</v>
      </c>
      <c r="K52" s="63" t="s">
        <v>160</v>
      </c>
      <c r="L52" s="63" t="s">
        <v>71</v>
      </c>
      <c r="N52" s="31" t="s">
        <v>141</v>
      </c>
      <c r="O52" s="31" t="s">
        <v>142</v>
      </c>
      <c r="P52" s="32" t="s">
        <v>154</v>
      </c>
    </row>
    <row r="53" spans="1:16" ht="15.75" customHeight="1">
      <c r="A53" s="146">
        <v>1</v>
      </c>
      <c r="B53" s="147" t="s">
        <v>95</v>
      </c>
      <c r="C53" s="64" t="s">
        <v>96</v>
      </c>
      <c r="D53" s="65">
        <f>PKSS!N8</f>
        <v>165</v>
      </c>
      <c r="E53" s="66">
        <v>80</v>
      </c>
      <c r="F53" s="66">
        <v>85</v>
      </c>
      <c r="G53" s="66"/>
      <c r="H53" s="66"/>
      <c r="I53" s="66"/>
      <c r="J53" s="66">
        <v>23</v>
      </c>
      <c r="K53" s="66">
        <v>1</v>
      </c>
      <c r="L53" s="65">
        <f aca="true" t="shared" si="3" ref="L53:L93">SUM(J53:K53)</f>
        <v>24</v>
      </c>
      <c r="M53" s="61"/>
      <c r="N53" s="67">
        <f aca="true" t="shared" si="4" ref="N53:N93">H53+I53</f>
        <v>0</v>
      </c>
      <c r="O53" s="68">
        <f>PKSS!P8</f>
        <v>0</v>
      </c>
      <c r="P53" s="69">
        <f aca="true" t="shared" si="5" ref="P53:P93">N53-O53</f>
        <v>0</v>
      </c>
    </row>
    <row r="54" spans="1:16" ht="15.75" customHeight="1">
      <c r="A54" s="146"/>
      <c r="B54" s="147"/>
      <c r="C54" s="64" t="s">
        <v>97</v>
      </c>
      <c r="D54" s="65">
        <f>PKSS!N9</f>
        <v>18</v>
      </c>
      <c r="E54" s="66">
        <v>14</v>
      </c>
      <c r="F54" s="66">
        <v>4</v>
      </c>
      <c r="G54" s="66"/>
      <c r="H54" s="66"/>
      <c r="I54" s="66"/>
      <c r="J54" s="66">
        <v>2</v>
      </c>
      <c r="K54" s="66"/>
      <c r="L54" s="65">
        <f t="shared" si="3"/>
        <v>2</v>
      </c>
      <c r="M54" s="61"/>
      <c r="N54" s="67">
        <f t="shared" si="4"/>
        <v>0</v>
      </c>
      <c r="O54" s="68">
        <f>PKSS!P9</f>
        <v>0</v>
      </c>
      <c r="P54" s="69">
        <f t="shared" si="5"/>
        <v>0</v>
      </c>
    </row>
    <row r="55" spans="1:16" ht="15.75" customHeight="1">
      <c r="A55" s="146">
        <v>2</v>
      </c>
      <c r="B55" s="147" t="s">
        <v>98</v>
      </c>
      <c r="C55" s="64" t="s">
        <v>96</v>
      </c>
      <c r="D55" s="65">
        <f>PKSS!N10</f>
        <v>1215</v>
      </c>
      <c r="E55" s="66">
        <v>1027</v>
      </c>
      <c r="F55" s="66">
        <v>188</v>
      </c>
      <c r="G55" s="66"/>
      <c r="H55" s="66"/>
      <c r="I55" s="66"/>
      <c r="J55" s="66">
        <v>71</v>
      </c>
      <c r="K55" s="66">
        <v>4</v>
      </c>
      <c r="L55" s="65">
        <f t="shared" si="3"/>
        <v>75</v>
      </c>
      <c r="M55" s="61"/>
      <c r="N55" s="67">
        <f t="shared" si="4"/>
        <v>0</v>
      </c>
      <c r="O55" s="68">
        <f>PKSS!P10</f>
        <v>0</v>
      </c>
      <c r="P55" s="69">
        <f t="shared" si="5"/>
        <v>0</v>
      </c>
    </row>
    <row r="56" spans="1:16" ht="15.75" customHeight="1">
      <c r="A56" s="146"/>
      <c r="B56" s="147"/>
      <c r="C56" s="64" t="s">
        <v>97</v>
      </c>
      <c r="D56" s="65">
        <f>PKSS!N11</f>
        <v>58</v>
      </c>
      <c r="E56" s="66">
        <v>47</v>
      </c>
      <c r="F56" s="66">
        <v>11</v>
      </c>
      <c r="G56" s="66"/>
      <c r="H56" s="66"/>
      <c r="I56" s="66"/>
      <c r="J56" s="66">
        <v>2</v>
      </c>
      <c r="K56" s="66">
        <v>1</v>
      </c>
      <c r="L56" s="65">
        <f t="shared" si="3"/>
        <v>3</v>
      </c>
      <c r="M56" s="61"/>
      <c r="N56" s="67">
        <f t="shared" si="4"/>
        <v>0</v>
      </c>
      <c r="O56" s="68">
        <f>PKSS!P11</f>
        <v>0</v>
      </c>
      <c r="P56" s="69">
        <f t="shared" si="5"/>
        <v>0</v>
      </c>
    </row>
    <row r="57" spans="1:16" ht="15.75" customHeight="1">
      <c r="A57" s="146">
        <v>3</v>
      </c>
      <c r="B57" s="147" t="s">
        <v>99</v>
      </c>
      <c r="C57" s="64" t="s">
        <v>96</v>
      </c>
      <c r="D57" s="65">
        <f>PKSS!N12</f>
        <v>37</v>
      </c>
      <c r="E57" s="66">
        <v>30</v>
      </c>
      <c r="F57" s="66">
        <v>7</v>
      </c>
      <c r="G57" s="66"/>
      <c r="H57" s="66"/>
      <c r="I57" s="66"/>
      <c r="J57" s="66">
        <v>5</v>
      </c>
      <c r="K57" s="66"/>
      <c r="L57" s="65">
        <f t="shared" si="3"/>
        <v>5</v>
      </c>
      <c r="M57" s="61"/>
      <c r="N57" s="67">
        <f t="shared" si="4"/>
        <v>0</v>
      </c>
      <c r="O57" s="68">
        <f>PKSS!P12</f>
        <v>0</v>
      </c>
      <c r="P57" s="69">
        <f t="shared" si="5"/>
        <v>0</v>
      </c>
    </row>
    <row r="58" spans="1:16" ht="15.75" customHeight="1">
      <c r="A58" s="146"/>
      <c r="B58" s="147"/>
      <c r="C58" s="64" t="s">
        <v>97</v>
      </c>
      <c r="D58" s="65">
        <f>PKSS!N13</f>
        <v>1</v>
      </c>
      <c r="E58" s="66">
        <v>1</v>
      </c>
      <c r="F58" s="66"/>
      <c r="G58" s="66"/>
      <c r="H58" s="66"/>
      <c r="I58" s="66"/>
      <c r="J58" s="66"/>
      <c r="K58" s="66"/>
      <c r="L58" s="65">
        <f t="shared" si="3"/>
        <v>0</v>
      </c>
      <c r="M58" s="61"/>
      <c r="N58" s="67">
        <f t="shared" si="4"/>
        <v>0</v>
      </c>
      <c r="O58" s="68">
        <f>PKSS!P13</f>
        <v>0</v>
      </c>
      <c r="P58" s="69">
        <f t="shared" si="5"/>
        <v>0</v>
      </c>
    </row>
    <row r="59" spans="1:16" ht="15.75" customHeight="1">
      <c r="A59" s="146">
        <v>4</v>
      </c>
      <c r="B59" s="147" t="s">
        <v>100</v>
      </c>
      <c r="C59" s="64" t="s">
        <v>96</v>
      </c>
      <c r="D59" s="65">
        <f>PKSS!N14</f>
        <v>76</v>
      </c>
      <c r="E59" s="66">
        <v>56</v>
      </c>
      <c r="F59" s="66">
        <v>18</v>
      </c>
      <c r="G59" s="66">
        <v>2</v>
      </c>
      <c r="H59" s="66"/>
      <c r="I59" s="66"/>
      <c r="J59" s="66">
        <v>13</v>
      </c>
      <c r="K59" s="66"/>
      <c r="L59" s="65">
        <f t="shared" si="3"/>
        <v>13</v>
      </c>
      <c r="M59" s="61"/>
      <c r="N59" s="67">
        <f t="shared" si="4"/>
        <v>0</v>
      </c>
      <c r="O59" s="68">
        <f>PKSS!P14</f>
        <v>0</v>
      </c>
      <c r="P59" s="69">
        <f t="shared" si="5"/>
        <v>0</v>
      </c>
    </row>
    <row r="60" spans="1:16" ht="15.75" customHeight="1">
      <c r="A60" s="146"/>
      <c r="B60" s="147"/>
      <c r="C60" s="64" t="s">
        <v>97</v>
      </c>
      <c r="D60" s="65">
        <f>PKSS!N15</f>
        <v>0</v>
      </c>
      <c r="E60" s="66"/>
      <c r="F60" s="66"/>
      <c r="G60" s="66"/>
      <c r="H60" s="66"/>
      <c r="I60" s="66"/>
      <c r="J60" s="66"/>
      <c r="K60" s="66"/>
      <c r="L60" s="65">
        <f t="shared" si="3"/>
        <v>0</v>
      </c>
      <c r="M60" s="61"/>
      <c r="N60" s="67">
        <f t="shared" si="4"/>
        <v>0</v>
      </c>
      <c r="O60" s="68">
        <f>PKSS!P15</f>
        <v>0</v>
      </c>
      <c r="P60" s="69">
        <f t="shared" si="5"/>
        <v>0</v>
      </c>
    </row>
    <row r="61" spans="1:16" ht="15.75" customHeight="1">
      <c r="A61" s="146">
        <v>5</v>
      </c>
      <c r="B61" s="147" t="s">
        <v>101</v>
      </c>
      <c r="C61" s="64" t="s">
        <v>96</v>
      </c>
      <c r="D61" s="65">
        <f>PKSS!N16</f>
        <v>118</v>
      </c>
      <c r="E61" s="66">
        <v>91</v>
      </c>
      <c r="F61" s="66">
        <v>12</v>
      </c>
      <c r="G61" s="66">
        <v>8</v>
      </c>
      <c r="H61" s="66">
        <v>6</v>
      </c>
      <c r="I61" s="66">
        <v>1</v>
      </c>
      <c r="J61" s="66">
        <v>6</v>
      </c>
      <c r="K61" s="66"/>
      <c r="L61" s="65">
        <f t="shared" si="3"/>
        <v>6</v>
      </c>
      <c r="M61" s="61"/>
      <c r="N61" s="67">
        <f t="shared" si="4"/>
        <v>7</v>
      </c>
      <c r="O61" s="68">
        <f>PKSS!P16</f>
        <v>7</v>
      </c>
      <c r="P61" s="69">
        <f t="shared" si="5"/>
        <v>0</v>
      </c>
    </row>
    <row r="62" spans="1:16" ht="15.75" customHeight="1">
      <c r="A62" s="146"/>
      <c r="B62" s="147"/>
      <c r="C62" s="64" t="s">
        <v>97</v>
      </c>
      <c r="D62" s="65">
        <f>PKSS!N17</f>
        <v>0</v>
      </c>
      <c r="E62" s="66"/>
      <c r="F62" s="66"/>
      <c r="G62" s="66"/>
      <c r="H62" s="66"/>
      <c r="I62" s="66"/>
      <c r="J62" s="66"/>
      <c r="K62" s="66"/>
      <c r="L62" s="65">
        <f t="shared" si="3"/>
        <v>0</v>
      </c>
      <c r="M62" s="61"/>
      <c r="N62" s="67">
        <f t="shared" si="4"/>
        <v>0</v>
      </c>
      <c r="O62" s="68">
        <f>PKSS!P17</f>
        <v>0</v>
      </c>
      <c r="P62" s="69">
        <f t="shared" si="5"/>
        <v>0</v>
      </c>
    </row>
    <row r="63" spans="1:16" ht="15.75" customHeight="1">
      <c r="A63" s="146">
        <v>6</v>
      </c>
      <c r="B63" s="147" t="s">
        <v>102</v>
      </c>
      <c r="C63" s="64" t="s">
        <v>96</v>
      </c>
      <c r="D63" s="65">
        <f>PKSS!N18</f>
        <v>14</v>
      </c>
      <c r="E63" s="66">
        <v>3</v>
      </c>
      <c r="F63" s="66">
        <v>11</v>
      </c>
      <c r="G63" s="66"/>
      <c r="H63" s="66"/>
      <c r="I63" s="66"/>
      <c r="J63" s="66">
        <v>5</v>
      </c>
      <c r="K63" s="66">
        <v>2</v>
      </c>
      <c r="L63" s="65">
        <f t="shared" si="3"/>
        <v>7</v>
      </c>
      <c r="M63" s="61"/>
      <c r="N63" s="67">
        <f t="shared" si="4"/>
        <v>0</v>
      </c>
      <c r="O63" s="68">
        <f>PKSS!P18</f>
        <v>0</v>
      </c>
      <c r="P63" s="69">
        <f t="shared" si="5"/>
        <v>0</v>
      </c>
    </row>
    <row r="64" spans="1:16" ht="15.75" customHeight="1">
      <c r="A64" s="146"/>
      <c r="B64" s="147"/>
      <c r="C64" s="64" t="s">
        <v>97</v>
      </c>
      <c r="D64" s="65">
        <f>PKSS!N19</f>
        <v>0</v>
      </c>
      <c r="E64" s="66"/>
      <c r="F64" s="66"/>
      <c r="G64" s="66"/>
      <c r="H64" s="66"/>
      <c r="I64" s="66"/>
      <c r="J64" s="66"/>
      <c r="K64" s="66"/>
      <c r="L64" s="65">
        <f t="shared" si="3"/>
        <v>0</v>
      </c>
      <c r="M64" s="61"/>
      <c r="N64" s="67">
        <f t="shared" si="4"/>
        <v>0</v>
      </c>
      <c r="O64" s="68">
        <f>PKSS!P19</f>
        <v>0</v>
      </c>
      <c r="P64" s="69">
        <f t="shared" si="5"/>
        <v>0</v>
      </c>
    </row>
    <row r="65" spans="1:16" ht="15.75" customHeight="1">
      <c r="A65" s="146">
        <v>7</v>
      </c>
      <c r="B65" s="147" t="s">
        <v>103</v>
      </c>
      <c r="C65" s="64" t="s">
        <v>96</v>
      </c>
      <c r="D65" s="65">
        <f>PKSS!N20</f>
        <v>19</v>
      </c>
      <c r="E65" s="66">
        <v>15</v>
      </c>
      <c r="F65" s="66">
        <v>4</v>
      </c>
      <c r="G65" s="66"/>
      <c r="H65" s="66"/>
      <c r="I65" s="66"/>
      <c r="J65" s="66">
        <v>3</v>
      </c>
      <c r="K65" s="66"/>
      <c r="L65" s="65">
        <f t="shared" si="3"/>
        <v>3</v>
      </c>
      <c r="M65" s="61"/>
      <c r="N65" s="67">
        <f t="shared" si="4"/>
        <v>0</v>
      </c>
      <c r="O65" s="68">
        <f>PKSS!P20</f>
        <v>0</v>
      </c>
      <c r="P65" s="69">
        <f t="shared" si="5"/>
        <v>0</v>
      </c>
    </row>
    <row r="66" spans="1:16" ht="15.75" customHeight="1">
      <c r="A66" s="146"/>
      <c r="B66" s="147"/>
      <c r="C66" s="64" t="s">
        <v>97</v>
      </c>
      <c r="D66" s="65">
        <f>PKSS!N21</f>
        <v>0</v>
      </c>
      <c r="E66" s="66"/>
      <c r="F66" s="66"/>
      <c r="G66" s="66"/>
      <c r="H66" s="66"/>
      <c r="I66" s="66"/>
      <c r="J66" s="66"/>
      <c r="K66" s="66"/>
      <c r="L66" s="65">
        <f t="shared" si="3"/>
        <v>0</v>
      </c>
      <c r="M66" s="61"/>
      <c r="N66" s="67">
        <f t="shared" si="4"/>
        <v>0</v>
      </c>
      <c r="O66" s="68">
        <f>PKSS!P21</f>
        <v>0</v>
      </c>
      <c r="P66" s="69">
        <f t="shared" si="5"/>
        <v>0</v>
      </c>
    </row>
    <row r="67" spans="1:16" ht="15.75" customHeight="1">
      <c r="A67" s="146">
        <v>8</v>
      </c>
      <c r="B67" s="148" t="s">
        <v>104</v>
      </c>
      <c r="C67" s="64" t="s">
        <v>96</v>
      </c>
      <c r="D67" s="65">
        <f>PKSS!N22</f>
        <v>22</v>
      </c>
      <c r="E67" s="66">
        <v>16</v>
      </c>
      <c r="F67" s="66">
        <v>6</v>
      </c>
      <c r="G67" s="66"/>
      <c r="H67" s="66"/>
      <c r="I67" s="66"/>
      <c r="J67" s="66">
        <v>3</v>
      </c>
      <c r="K67" s="66"/>
      <c r="L67" s="65">
        <f t="shared" si="3"/>
        <v>3</v>
      </c>
      <c r="M67" s="61"/>
      <c r="N67" s="67">
        <f t="shared" si="4"/>
        <v>0</v>
      </c>
      <c r="O67" s="68">
        <f>PKSS!P22</f>
        <v>0</v>
      </c>
      <c r="P67" s="69">
        <f t="shared" si="5"/>
        <v>0</v>
      </c>
    </row>
    <row r="68" spans="1:16" ht="21.75" customHeight="1">
      <c r="A68" s="146"/>
      <c r="B68" s="148"/>
      <c r="C68" s="64" t="s">
        <v>97</v>
      </c>
      <c r="D68" s="65">
        <f>PKSS!N23</f>
        <v>0</v>
      </c>
      <c r="E68" s="66"/>
      <c r="F68" s="66"/>
      <c r="G68" s="66"/>
      <c r="H68" s="66"/>
      <c r="I68" s="66"/>
      <c r="J68" s="66"/>
      <c r="K68" s="66"/>
      <c r="L68" s="65">
        <f t="shared" si="3"/>
        <v>0</v>
      </c>
      <c r="M68" s="61"/>
      <c r="N68" s="67">
        <f t="shared" si="4"/>
        <v>0</v>
      </c>
      <c r="O68" s="68">
        <f>PKSS!P23</f>
        <v>0</v>
      </c>
      <c r="P68" s="69">
        <f t="shared" si="5"/>
        <v>0</v>
      </c>
    </row>
    <row r="69" spans="1:16" ht="15.75" customHeight="1">
      <c r="A69" s="146">
        <v>9</v>
      </c>
      <c r="B69" s="147" t="s">
        <v>105</v>
      </c>
      <c r="C69" s="64" t="s">
        <v>96</v>
      </c>
      <c r="D69" s="65">
        <f>PKSS!N24</f>
        <v>56</v>
      </c>
      <c r="E69" s="66">
        <v>29</v>
      </c>
      <c r="F69" s="66">
        <v>27</v>
      </c>
      <c r="G69" s="66"/>
      <c r="H69" s="66"/>
      <c r="I69" s="66"/>
      <c r="J69" s="66">
        <v>27</v>
      </c>
      <c r="K69" s="66"/>
      <c r="L69" s="65">
        <f t="shared" si="3"/>
        <v>27</v>
      </c>
      <c r="M69" s="61"/>
      <c r="N69" s="67">
        <f t="shared" si="4"/>
        <v>0</v>
      </c>
      <c r="O69" s="68">
        <f>PKSS!P24</f>
        <v>0</v>
      </c>
      <c r="P69" s="69">
        <f t="shared" si="5"/>
        <v>0</v>
      </c>
    </row>
    <row r="70" spans="1:16" ht="15.75" customHeight="1">
      <c r="A70" s="146"/>
      <c r="B70" s="147"/>
      <c r="C70" s="64" t="s">
        <v>97</v>
      </c>
      <c r="D70" s="65">
        <f>PKSS!N25</f>
        <v>17</v>
      </c>
      <c r="E70" s="66">
        <v>13</v>
      </c>
      <c r="F70" s="66">
        <v>4</v>
      </c>
      <c r="G70" s="66"/>
      <c r="H70" s="66"/>
      <c r="I70" s="66"/>
      <c r="J70" s="66">
        <v>3</v>
      </c>
      <c r="K70" s="66"/>
      <c r="L70" s="65">
        <f t="shared" si="3"/>
        <v>3</v>
      </c>
      <c r="M70" s="61"/>
      <c r="N70" s="67">
        <f t="shared" si="4"/>
        <v>0</v>
      </c>
      <c r="O70" s="68">
        <f>PKSS!P25</f>
        <v>0</v>
      </c>
      <c r="P70" s="69">
        <f t="shared" si="5"/>
        <v>0</v>
      </c>
    </row>
    <row r="71" spans="1:16" ht="15.75" customHeight="1">
      <c r="A71" s="146">
        <v>10</v>
      </c>
      <c r="B71" s="147" t="s">
        <v>106</v>
      </c>
      <c r="C71" s="64" t="s">
        <v>96</v>
      </c>
      <c r="D71" s="65">
        <f>PKSS!N26</f>
        <v>9</v>
      </c>
      <c r="E71" s="66">
        <v>5</v>
      </c>
      <c r="F71" s="66">
        <v>4</v>
      </c>
      <c r="G71" s="66"/>
      <c r="H71" s="66"/>
      <c r="I71" s="66"/>
      <c r="J71" s="66"/>
      <c r="K71" s="66"/>
      <c r="L71" s="65">
        <f t="shared" si="3"/>
        <v>0</v>
      </c>
      <c r="M71" s="61"/>
      <c r="N71" s="67">
        <f t="shared" si="4"/>
        <v>0</v>
      </c>
      <c r="O71" s="68">
        <f>PKSS!P26</f>
        <v>0</v>
      </c>
      <c r="P71" s="69">
        <f t="shared" si="5"/>
        <v>0</v>
      </c>
    </row>
    <row r="72" spans="1:16" ht="15.75" customHeight="1">
      <c r="A72" s="146"/>
      <c r="B72" s="147"/>
      <c r="C72" s="64" t="s">
        <v>97</v>
      </c>
      <c r="D72" s="65">
        <f>PKSS!N27</f>
        <v>0</v>
      </c>
      <c r="E72" s="66"/>
      <c r="F72" s="66"/>
      <c r="G72" s="66"/>
      <c r="H72" s="66"/>
      <c r="I72" s="66"/>
      <c r="J72" s="66"/>
      <c r="K72" s="66"/>
      <c r="L72" s="65">
        <f t="shared" si="3"/>
        <v>0</v>
      </c>
      <c r="M72" s="61"/>
      <c r="N72" s="67">
        <f t="shared" si="4"/>
        <v>0</v>
      </c>
      <c r="O72" s="68">
        <f>PKSS!P27</f>
        <v>0</v>
      </c>
      <c r="P72" s="69">
        <f t="shared" si="5"/>
        <v>0</v>
      </c>
    </row>
    <row r="73" spans="1:16" ht="15.75" customHeight="1">
      <c r="A73" s="143" t="s">
        <v>107</v>
      </c>
      <c r="B73" s="143"/>
      <c r="C73" s="70" t="s">
        <v>96</v>
      </c>
      <c r="D73" s="71">
        <f>PKSS!N28</f>
        <v>1731</v>
      </c>
      <c r="E73" s="71">
        <f aca="true" t="shared" si="6" ref="E73:K74">SUM(E53,E55,E57,E59,E61,E63,E65,E67,E69,E71)</f>
        <v>1352</v>
      </c>
      <c r="F73" s="71">
        <f t="shared" si="6"/>
        <v>362</v>
      </c>
      <c r="G73" s="71">
        <f t="shared" si="6"/>
        <v>10</v>
      </c>
      <c r="H73" s="71">
        <f t="shared" si="6"/>
        <v>6</v>
      </c>
      <c r="I73" s="71">
        <f t="shared" si="6"/>
        <v>1</v>
      </c>
      <c r="J73" s="71">
        <f t="shared" si="6"/>
        <v>156</v>
      </c>
      <c r="K73" s="71">
        <f t="shared" si="6"/>
        <v>7</v>
      </c>
      <c r="L73" s="71">
        <f t="shared" si="3"/>
        <v>163</v>
      </c>
      <c r="M73" s="61"/>
      <c r="N73" s="72">
        <f t="shared" si="4"/>
        <v>7</v>
      </c>
      <c r="O73" s="73">
        <f>PKSS!P28</f>
        <v>7</v>
      </c>
      <c r="P73" s="74">
        <f t="shared" si="5"/>
        <v>0</v>
      </c>
    </row>
    <row r="74" spans="1:16" ht="15.75" customHeight="1">
      <c r="A74" s="143"/>
      <c r="B74" s="143"/>
      <c r="C74" s="70" t="s">
        <v>97</v>
      </c>
      <c r="D74" s="71">
        <f>PKSS!N29</f>
        <v>94</v>
      </c>
      <c r="E74" s="71">
        <f t="shared" si="6"/>
        <v>75</v>
      </c>
      <c r="F74" s="71">
        <f t="shared" si="6"/>
        <v>19</v>
      </c>
      <c r="G74" s="71">
        <f t="shared" si="6"/>
        <v>0</v>
      </c>
      <c r="H74" s="71">
        <f t="shared" si="6"/>
        <v>0</v>
      </c>
      <c r="I74" s="71">
        <f t="shared" si="6"/>
        <v>0</v>
      </c>
      <c r="J74" s="71">
        <f t="shared" si="6"/>
        <v>7</v>
      </c>
      <c r="K74" s="71">
        <f t="shared" si="6"/>
        <v>1</v>
      </c>
      <c r="L74" s="71">
        <f t="shared" si="3"/>
        <v>8</v>
      </c>
      <c r="M74" s="61"/>
      <c r="N74" s="72">
        <f t="shared" si="4"/>
        <v>0</v>
      </c>
      <c r="O74" s="73">
        <f>PKSS!P29</f>
        <v>0</v>
      </c>
      <c r="P74" s="74">
        <f t="shared" si="5"/>
        <v>0</v>
      </c>
    </row>
    <row r="75" spans="1:16" ht="15.75" customHeight="1">
      <c r="A75" s="75">
        <v>11</v>
      </c>
      <c r="B75" s="142" t="s">
        <v>108</v>
      </c>
      <c r="C75" s="142"/>
      <c r="D75" s="65">
        <f>PKSS!N30</f>
        <v>0</v>
      </c>
      <c r="E75" s="66"/>
      <c r="F75" s="66"/>
      <c r="G75" s="66"/>
      <c r="H75" s="66"/>
      <c r="I75" s="66"/>
      <c r="J75" s="77"/>
      <c r="K75" s="77"/>
      <c r="L75" s="65">
        <f t="shared" si="3"/>
        <v>0</v>
      </c>
      <c r="M75" s="61"/>
      <c r="N75" s="67">
        <f t="shared" si="4"/>
        <v>0</v>
      </c>
      <c r="O75" s="68">
        <f>PKSS!P30</f>
        <v>0</v>
      </c>
      <c r="P75" s="69">
        <f t="shared" si="5"/>
        <v>0</v>
      </c>
    </row>
    <row r="76" spans="1:16" ht="15.75" customHeight="1">
      <c r="A76" s="143" t="s">
        <v>109</v>
      </c>
      <c r="B76" s="143"/>
      <c r="C76" s="143"/>
      <c r="D76" s="71">
        <f>PKSS!N31</f>
        <v>1825</v>
      </c>
      <c r="E76" s="71">
        <f aca="true" t="shared" si="7" ref="E76:K76">SUM(E73:E75)</f>
        <v>1427</v>
      </c>
      <c r="F76" s="71">
        <f t="shared" si="7"/>
        <v>381</v>
      </c>
      <c r="G76" s="71">
        <f t="shared" si="7"/>
        <v>10</v>
      </c>
      <c r="H76" s="71">
        <f t="shared" si="7"/>
        <v>6</v>
      </c>
      <c r="I76" s="71">
        <f t="shared" si="7"/>
        <v>1</v>
      </c>
      <c r="J76" s="71">
        <f t="shared" si="7"/>
        <v>163</v>
      </c>
      <c r="K76" s="71">
        <f t="shared" si="7"/>
        <v>8</v>
      </c>
      <c r="L76" s="71">
        <f t="shared" si="3"/>
        <v>171</v>
      </c>
      <c r="M76" s="61"/>
      <c r="N76" s="72">
        <f t="shared" si="4"/>
        <v>7</v>
      </c>
      <c r="O76" s="73">
        <f>PKSS!P31</f>
        <v>7</v>
      </c>
      <c r="P76" s="74">
        <f t="shared" si="5"/>
        <v>0</v>
      </c>
    </row>
    <row r="77" spans="1:16" ht="15.75" customHeight="1">
      <c r="A77" s="75">
        <v>12</v>
      </c>
      <c r="B77" s="142" t="s">
        <v>110</v>
      </c>
      <c r="C77" s="142"/>
      <c r="D77" s="65">
        <f>PKSS!N32</f>
        <v>234</v>
      </c>
      <c r="E77" s="66">
        <v>227</v>
      </c>
      <c r="F77" s="66">
        <v>7</v>
      </c>
      <c r="G77" s="66"/>
      <c r="H77" s="66"/>
      <c r="I77" s="66"/>
      <c r="J77" s="77"/>
      <c r="K77" s="77"/>
      <c r="L77" s="65">
        <f t="shared" si="3"/>
        <v>0</v>
      </c>
      <c r="M77" s="61"/>
      <c r="N77" s="67">
        <f t="shared" si="4"/>
        <v>0</v>
      </c>
      <c r="O77" s="68">
        <f>PKSS!P32</f>
        <v>0</v>
      </c>
      <c r="P77" s="69">
        <f t="shared" si="5"/>
        <v>0</v>
      </c>
    </row>
    <row r="78" spans="1:16" ht="15.75" customHeight="1">
      <c r="A78" s="143" t="s">
        <v>111</v>
      </c>
      <c r="B78" s="143"/>
      <c r="C78" s="143"/>
      <c r="D78" s="71">
        <f>PKSS!N33</f>
        <v>2059</v>
      </c>
      <c r="E78" s="71">
        <f aca="true" t="shared" si="8" ref="E78:K78">SUM(E73:E75,E77)</f>
        <v>1654</v>
      </c>
      <c r="F78" s="71">
        <f t="shared" si="8"/>
        <v>388</v>
      </c>
      <c r="G78" s="71">
        <f t="shared" si="8"/>
        <v>10</v>
      </c>
      <c r="H78" s="71">
        <f t="shared" si="8"/>
        <v>6</v>
      </c>
      <c r="I78" s="71">
        <f t="shared" si="8"/>
        <v>1</v>
      </c>
      <c r="J78" s="71">
        <f t="shared" si="8"/>
        <v>163</v>
      </c>
      <c r="K78" s="71">
        <f t="shared" si="8"/>
        <v>8</v>
      </c>
      <c r="L78" s="71">
        <f t="shared" si="3"/>
        <v>171</v>
      </c>
      <c r="N78" s="72">
        <f t="shared" si="4"/>
        <v>7</v>
      </c>
      <c r="O78" s="73">
        <f>PKSS!P33</f>
        <v>7</v>
      </c>
      <c r="P78" s="74">
        <f t="shared" si="5"/>
        <v>0</v>
      </c>
    </row>
    <row r="79" spans="1:16" ht="15.75" customHeight="1">
      <c r="A79" s="76">
        <v>13</v>
      </c>
      <c r="B79" s="142" t="s">
        <v>112</v>
      </c>
      <c r="C79" s="142"/>
      <c r="D79" s="65">
        <f>PKSS!N34</f>
        <v>710</v>
      </c>
      <c r="E79" s="77">
        <v>479</v>
      </c>
      <c r="F79" s="77">
        <v>231</v>
      </c>
      <c r="G79" s="77"/>
      <c r="H79" s="77"/>
      <c r="I79" s="77"/>
      <c r="J79" s="77">
        <v>49</v>
      </c>
      <c r="K79" s="77"/>
      <c r="L79" s="65">
        <f t="shared" si="3"/>
        <v>49</v>
      </c>
      <c r="N79" s="67">
        <f t="shared" si="4"/>
        <v>0</v>
      </c>
      <c r="O79" s="68">
        <f>PKSS!P34</f>
        <v>0</v>
      </c>
      <c r="P79" s="69">
        <f t="shared" si="5"/>
        <v>0</v>
      </c>
    </row>
    <row r="80" spans="1:16" ht="15.75" customHeight="1">
      <c r="A80" s="143" t="s">
        <v>113</v>
      </c>
      <c r="B80" s="143"/>
      <c r="C80" s="143"/>
      <c r="D80" s="71">
        <f>PKSS!N35</f>
        <v>2769</v>
      </c>
      <c r="E80" s="71">
        <f aca="true" t="shared" si="9" ref="E80:K80">SUM(E73:E75,E77,E79)</f>
        <v>2133</v>
      </c>
      <c r="F80" s="71">
        <f t="shared" si="9"/>
        <v>619</v>
      </c>
      <c r="G80" s="71">
        <f t="shared" si="9"/>
        <v>10</v>
      </c>
      <c r="H80" s="71">
        <f t="shared" si="9"/>
        <v>6</v>
      </c>
      <c r="I80" s="71">
        <f t="shared" si="9"/>
        <v>1</v>
      </c>
      <c r="J80" s="71">
        <f t="shared" si="9"/>
        <v>212</v>
      </c>
      <c r="K80" s="71">
        <f t="shared" si="9"/>
        <v>8</v>
      </c>
      <c r="L80" s="71">
        <f t="shared" si="3"/>
        <v>220</v>
      </c>
      <c r="N80" s="72">
        <f t="shared" si="4"/>
        <v>7</v>
      </c>
      <c r="O80" s="73">
        <f>PKSS!P35</f>
        <v>7</v>
      </c>
      <c r="P80" s="74">
        <f t="shared" si="5"/>
        <v>0</v>
      </c>
    </row>
    <row r="81" spans="1:16" ht="15.75" customHeight="1">
      <c r="A81" s="76">
        <v>14</v>
      </c>
      <c r="B81" s="142" t="s">
        <v>114</v>
      </c>
      <c r="C81" s="142"/>
      <c r="D81" s="65">
        <f>PKSS!N36</f>
        <v>0</v>
      </c>
      <c r="E81" s="77"/>
      <c r="F81" s="77"/>
      <c r="G81" s="77"/>
      <c r="H81" s="77"/>
      <c r="I81" s="77"/>
      <c r="J81" s="77"/>
      <c r="K81" s="77"/>
      <c r="L81" s="65">
        <f t="shared" si="3"/>
        <v>0</v>
      </c>
      <c r="N81" s="67">
        <f t="shared" si="4"/>
        <v>0</v>
      </c>
      <c r="O81" s="68">
        <f>PKSS!P36</f>
        <v>0</v>
      </c>
      <c r="P81" s="69">
        <f t="shared" si="5"/>
        <v>0</v>
      </c>
    </row>
    <row r="82" spans="1:16" ht="15.75" customHeight="1">
      <c r="A82" s="76">
        <v>15</v>
      </c>
      <c r="B82" s="142" t="s">
        <v>115</v>
      </c>
      <c r="C82" s="142"/>
      <c r="D82" s="65">
        <f>PKSS!N37</f>
        <v>1</v>
      </c>
      <c r="E82" s="77">
        <v>1</v>
      </c>
      <c r="F82" s="77"/>
      <c r="G82" s="77"/>
      <c r="H82" s="77"/>
      <c r="I82" s="77"/>
      <c r="J82" s="77"/>
      <c r="K82" s="77"/>
      <c r="L82" s="65">
        <f t="shared" si="3"/>
        <v>0</v>
      </c>
      <c r="N82" s="67">
        <f t="shared" si="4"/>
        <v>0</v>
      </c>
      <c r="O82" s="68">
        <f>PKSS!P37</f>
        <v>0</v>
      </c>
      <c r="P82" s="69">
        <f t="shared" si="5"/>
        <v>0</v>
      </c>
    </row>
    <row r="83" spans="1:16" ht="15.75" customHeight="1">
      <c r="A83" s="143" t="s">
        <v>116</v>
      </c>
      <c r="B83" s="143"/>
      <c r="C83" s="143"/>
      <c r="D83" s="71">
        <f>PKSS!N38</f>
        <v>1</v>
      </c>
      <c r="E83" s="71">
        <f aca="true" t="shared" si="10" ref="E83:K83">SUM(E81:E82)</f>
        <v>1</v>
      </c>
      <c r="F83" s="71">
        <f t="shared" si="10"/>
        <v>0</v>
      </c>
      <c r="G83" s="71">
        <f t="shared" si="10"/>
        <v>0</v>
      </c>
      <c r="H83" s="71">
        <f t="shared" si="10"/>
        <v>0</v>
      </c>
      <c r="I83" s="71">
        <f t="shared" si="10"/>
        <v>0</v>
      </c>
      <c r="J83" s="71">
        <f t="shared" si="10"/>
        <v>0</v>
      </c>
      <c r="K83" s="71">
        <f t="shared" si="10"/>
        <v>0</v>
      </c>
      <c r="L83" s="71">
        <f t="shared" si="3"/>
        <v>0</v>
      </c>
      <c r="N83" s="72">
        <f t="shared" si="4"/>
        <v>0</v>
      </c>
      <c r="O83" s="73">
        <f>PKSS!P38</f>
        <v>0</v>
      </c>
      <c r="P83" s="74">
        <f t="shared" si="5"/>
        <v>0</v>
      </c>
    </row>
    <row r="84" spans="1:16" ht="15.75" customHeight="1">
      <c r="A84" s="76">
        <v>16</v>
      </c>
      <c r="B84" s="142" t="s">
        <v>117</v>
      </c>
      <c r="C84" s="142"/>
      <c r="D84" s="65">
        <f>PKSS!N39</f>
        <v>0</v>
      </c>
      <c r="E84" s="77"/>
      <c r="F84" s="77"/>
      <c r="G84" s="77"/>
      <c r="H84" s="77"/>
      <c r="I84" s="77"/>
      <c r="J84" s="77"/>
      <c r="K84" s="77"/>
      <c r="L84" s="65">
        <f t="shared" si="3"/>
        <v>0</v>
      </c>
      <c r="N84" s="67">
        <f t="shared" si="4"/>
        <v>0</v>
      </c>
      <c r="O84" s="68">
        <f>PKSS!P39</f>
        <v>0</v>
      </c>
      <c r="P84" s="69">
        <f t="shared" si="5"/>
        <v>0</v>
      </c>
    </row>
    <row r="85" spans="1:16" ht="15.75" customHeight="1">
      <c r="A85" s="143" t="s">
        <v>118</v>
      </c>
      <c r="B85" s="143"/>
      <c r="C85" s="143"/>
      <c r="D85" s="71">
        <f>PKSS!N40</f>
        <v>0</v>
      </c>
      <c r="E85" s="71">
        <f aca="true" t="shared" si="11" ref="E85:K85">SUM(E84)</f>
        <v>0</v>
      </c>
      <c r="F85" s="71">
        <f t="shared" si="11"/>
        <v>0</v>
      </c>
      <c r="G85" s="71">
        <f t="shared" si="11"/>
        <v>0</v>
      </c>
      <c r="H85" s="71">
        <f t="shared" si="11"/>
        <v>0</v>
      </c>
      <c r="I85" s="71">
        <f t="shared" si="11"/>
        <v>0</v>
      </c>
      <c r="J85" s="71">
        <f t="shared" si="11"/>
        <v>0</v>
      </c>
      <c r="K85" s="71">
        <f t="shared" si="11"/>
        <v>0</v>
      </c>
      <c r="L85" s="71">
        <f t="shared" si="3"/>
        <v>0</v>
      </c>
      <c r="N85" s="72">
        <f t="shared" si="4"/>
        <v>0</v>
      </c>
      <c r="O85" s="73">
        <f>PKSS!P40</f>
        <v>0</v>
      </c>
      <c r="P85" s="74">
        <f t="shared" si="5"/>
        <v>0</v>
      </c>
    </row>
    <row r="86" spans="1:16" ht="15.75" customHeight="1">
      <c r="A86" s="143" t="s">
        <v>119</v>
      </c>
      <c r="B86" s="143"/>
      <c r="C86" s="143"/>
      <c r="D86" s="71">
        <f>PKSS!N41</f>
        <v>2770</v>
      </c>
      <c r="E86" s="71">
        <f aca="true" t="shared" si="12" ref="E86:K86">SUM(E73:E75,E77,E79,E81:E82,E84)</f>
        <v>2134</v>
      </c>
      <c r="F86" s="71">
        <f t="shared" si="12"/>
        <v>619</v>
      </c>
      <c r="G86" s="71">
        <f t="shared" si="12"/>
        <v>10</v>
      </c>
      <c r="H86" s="71">
        <f t="shared" si="12"/>
        <v>6</v>
      </c>
      <c r="I86" s="71">
        <f t="shared" si="12"/>
        <v>1</v>
      </c>
      <c r="J86" s="71">
        <f t="shared" si="12"/>
        <v>212</v>
      </c>
      <c r="K86" s="71">
        <f t="shared" si="12"/>
        <v>8</v>
      </c>
      <c r="L86" s="71">
        <f t="shared" si="3"/>
        <v>220</v>
      </c>
      <c r="N86" s="72">
        <f t="shared" si="4"/>
        <v>7</v>
      </c>
      <c r="O86" s="73">
        <f>PKSS!P41</f>
        <v>7</v>
      </c>
      <c r="P86" s="74">
        <f t="shared" si="5"/>
        <v>0</v>
      </c>
    </row>
    <row r="87" spans="1:16" ht="15.75" customHeight="1">
      <c r="A87" s="76">
        <v>17</v>
      </c>
      <c r="B87" s="142" t="s">
        <v>120</v>
      </c>
      <c r="C87" s="142"/>
      <c r="D87" s="65">
        <f>PKSS!N42</f>
        <v>1131</v>
      </c>
      <c r="E87" s="77">
        <v>986</v>
      </c>
      <c r="F87" s="77">
        <v>145</v>
      </c>
      <c r="G87" s="77"/>
      <c r="H87" s="77"/>
      <c r="I87" s="77"/>
      <c r="J87" s="66">
        <v>102</v>
      </c>
      <c r="K87" s="66"/>
      <c r="L87" s="65">
        <f t="shared" si="3"/>
        <v>102</v>
      </c>
      <c r="N87" s="67">
        <f t="shared" si="4"/>
        <v>0</v>
      </c>
      <c r="O87" s="68">
        <f>PKSS!P42</f>
        <v>0</v>
      </c>
      <c r="P87" s="69">
        <f t="shared" si="5"/>
        <v>0</v>
      </c>
    </row>
    <row r="88" spans="1:16" ht="15.75" customHeight="1">
      <c r="A88" s="76">
        <v>18</v>
      </c>
      <c r="B88" s="142" t="s">
        <v>121</v>
      </c>
      <c r="C88" s="142"/>
      <c r="D88" s="65">
        <f>PKSS!N43</f>
        <v>379</v>
      </c>
      <c r="E88" s="77">
        <v>357</v>
      </c>
      <c r="F88" s="77">
        <v>22</v>
      </c>
      <c r="G88" s="77"/>
      <c r="H88" s="77"/>
      <c r="I88" s="77"/>
      <c r="J88" s="66"/>
      <c r="K88" s="66"/>
      <c r="L88" s="65">
        <f t="shared" si="3"/>
        <v>0</v>
      </c>
      <c r="N88" s="67">
        <f t="shared" si="4"/>
        <v>0</v>
      </c>
      <c r="O88" s="68">
        <f>PKSS!P43</f>
        <v>0</v>
      </c>
      <c r="P88" s="69">
        <f t="shared" si="5"/>
        <v>0</v>
      </c>
    </row>
    <row r="89" spans="1:16" ht="15.75" customHeight="1">
      <c r="A89" s="76">
        <v>19</v>
      </c>
      <c r="B89" s="142" t="s">
        <v>122</v>
      </c>
      <c r="C89" s="142"/>
      <c r="D89" s="65">
        <f>PKSS!N44</f>
        <v>0</v>
      </c>
      <c r="E89" s="77"/>
      <c r="F89" s="77"/>
      <c r="G89" s="77"/>
      <c r="H89" s="77"/>
      <c r="I89" s="77"/>
      <c r="J89" s="66"/>
      <c r="K89" s="66"/>
      <c r="L89" s="65">
        <f t="shared" si="3"/>
        <v>0</v>
      </c>
      <c r="N89" s="67">
        <f t="shared" si="4"/>
        <v>0</v>
      </c>
      <c r="O89" s="68">
        <f>PKSS!P44</f>
        <v>0</v>
      </c>
      <c r="P89" s="69">
        <f t="shared" si="5"/>
        <v>0</v>
      </c>
    </row>
    <row r="90" spans="1:16" ht="15.75" customHeight="1">
      <c r="A90" s="76">
        <v>20</v>
      </c>
      <c r="B90" s="142" t="s">
        <v>123</v>
      </c>
      <c r="C90" s="142"/>
      <c r="D90" s="65">
        <f>PKSS!N45</f>
        <v>11</v>
      </c>
      <c r="E90" s="77">
        <v>11</v>
      </c>
      <c r="F90" s="77"/>
      <c r="G90" s="77"/>
      <c r="H90" s="77"/>
      <c r="I90" s="77"/>
      <c r="J90" s="66"/>
      <c r="K90" s="66"/>
      <c r="L90" s="65">
        <f t="shared" si="3"/>
        <v>0</v>
      </c>
      <c r="N90" s="67">
        <f t="shared" si="4"/>
        <v>0</v>
      </c>
      <c r="O90" s="68">
        <f>PKSS!P45</f>
        <v>0</v>
      </c>
      <c r="P90" s="69">
        <f t="shared" si="5"/>
        <v>0</v>
      </c>
    </row>
    <row r="91" spans="1:16" ht="15.75" customHeight="1">
      <c r="A91" s="76">
        <v>21</v>
      </c>
      <c r="B91" s="142" t="s">
        <v>124</v>
      </c>
      <c r="C91" s="142"/>
      <c r="D91" s="65">
        <f>PKSS!N46</f>
        <v>3007</v>
      </c>
      <c r="E91" s="77">
        <v>3007</v>
      </c>
      <c r="F91" s="77"/>
      <c r="G91" s="77"/>
      <c r="H91" s="77"/>
      <c r="I91" s="77"/>
      <c r="J91" s="66"/>
      <c r="K91" s="66"/>
      <c r="L91" s="65">
        <f t="shared" si="3"/>
        <v>0</v>
      </c>
      <c r="N91" s="67">
        <f t="shared" si="4"/>
        <v>0</v>
      </c>
      <c r="O91" s="68">
        <f>PKSS!P46</f>
        <v>0</v>
      </c>
      <c r="P91" s="69">
        <f t="shared" si="5"/>
        <v>0</v>
      </c>
    </row>
    <row r="92" spans="1:16" ht="15.75" customHeight="1">
      <c r="A92" s="143" t="s">
        <v>125</v>
      </c>
      <c r="B92" s="143"/>
      <c r="C92" s="143"/>
      <c r="D92" s="71">
        <f>PKSS!N47</f>
        <v>4528</v>
      </c>
      <c r="E92" s="71">
        <f aca="true" t="shared" si="13" ref="E92:K92">SUM(E87:E91)</f>
        <v>4361</v>
      </c>
      <c r="F92" s="71">
        <f t="shared" si="13"/>
        <v>167</v>
      </c>
      <c r="G92" s="71">
        <f t="shared" si="13"/>
        <v>0</v>
      </c>
      <c r="H92" s="71">
        <f t="shared" si="13"/>
        <v>0</v>
      </c>
      <c r="I92" s="71">
        <f t="shared" si="13"/>
        <v>0</v>
      </c>
      <c r="J92" s="71">
        <f t="shared" si="13"/>
        <v>102</v>
      </c>
      <c r="K92" s="71">
        <f t="shared" si="13"/>
        <v>0</v>
      </c>
      <c r="L92" s="71">
        <f t="shared" si="3"/>
        <v>102</v>
      </c>
      <c r="N92" s="72">
        <f t="shared" si="4"/>
        <v>0</v>
      </c>
      <c r="O92" s="73">
        <f>PKSS!P47</f>
        <v>0</v>
      </c>
      <c r="P92" s="74">
        <f t="shared" si="5"/>
        <v>0</v>
      </c>
    </row>
    <row r="93" spans="1:16" ht="15.75" customHeight="1">
      <c r="A93" s="143" t="s">
        <v>126</v>
      </c>
      <c r="B93" s="143"/>
      <c r="C93" s="143"/>
      <c r="D93" s="71">
        <f>PKSS!N48</f>
        <v>7298</v>
      </c>
      <c r="E93" s="71">
        <f aca="true" t="shared" si="14" ref="E93:K93">SUM(E86:E91)</f>
        <v>6495</v>
      </c>
      <c r="F93" s="71">
        <f t="shared" si="14"/>
        <v>786</v>
      </c>
      <c r="G93" s="71">
        <f t="shared" si="14"/>
        <v>10</v>
      </c>
      <c r="H93" s="71">
        <f t="shared" si="14"/>
        <v>6</v>
      </c>
      <c r="I93" s="71">
        <f t="shared" si="14"/>
        <v>1</v>
      </c>
      <c r="J93" s="71">
        <f t="shared" si="14"/>
        <v>314</v>
      </c>
      <c r="K93" s="71">
        <f t="shared" si="14"/>
        <v>8</v>
      </c>
      <c r="L93" s="71">
        <f t="shared" si="3"/>
        <v>322</v>
      </c>
      <c r="N93" s="72">
        <f t="shared" si="4"/>
        <v>7</v>
      </c>
      <c r="O93" s="73">
        <f>PKSS!P48</f>
        <v>7</v>
      </c>
      <c r="P93" s="74">
        <f t="shared" si="5"/>
        <v>0</v>
      </c>
    </row>
    <row r="95" spans="1:12" ht="15.75">
      <c r="A95" s="60"/>
      <c r="B95" s="61"/>
      <c r="C95" s="61"/>
      <c r="D95" s="61"/>
      <c r="E95" s="61"/>
      <c r="F95" s="78"/>
      <c r="G95" s="78"/>
      <c r="H95" s="79" t="s">
        <v>127</v>
      </c>
      <c r="I95" s="61"/>
      <c r="J95" s="61"/>
      <c r="K95" s="61"/>
      <c r="L95" s="61"/>
    </row>
    <row r="96" spans="1:12" ht="15">
      <c r="A96" s="60"/>
      <c r="B96" s="61"/>
      <c r="C96" s="61"/>
      <c r="D96" s="61"/>
      <c r="E96" s="79"/>
      <c r="F96" s="144" t="s">
        <v>161</v>
      </c>
      <c r="G96" s="144"/>
      <c r="H96" s="145" t="s">
        <v>3</v>
      </c>
      <c r="I96" s="145"/>
      <c r="J96" s="145"/>
      <c r="K96" s="145"/>
      <c r="L96" s="145"/>
    </row>
    <row r="99" spans="2:8" ht="14.25">
      <c r="B99" s="61"/>
      <c r="C99" s="61"/>
      <c r="D99" s="61"/>
      <c r="E99" s="61"/>
      <c r="F99" s="80"/>
      <c r="G99" s="80"/>
      <c r="H99" s="80" t="s">
        <v>50</v>
      </c>
    </row>
  </sheetData>
  <sheetProtection/>
  <mergeCells count="97">
    <mergeCell ref="A1:C1"/>
    <mergeCell ref="D1:L1"/>
    <mergeCell ref="A5:I5"/>
    <mergeCell ref="N5:P6"/>
    <mergeCell ref="A6:A7"/>
    <mergeCell ref="B6:C6"/>
    <mergeCell ref="D6:D7"/>
    <mergeCell ref="E6:I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J51:L51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B74"/>
    <mergeCell ref="B75:C75"/>
    <mergeCell ref="A76:C76"/>
    <mergeCell ref="B77:C77"/>
    <mergeCell ref="A78:C78"/>
    <mergeCell ref="B79:C79"/>
    <mergeCell ref="A80:C80"/>
    <mergeCell ref="B81:C81"/>
    <mergeCell ref="B82:C82"/>
    <mergeCell ref="A83:C83"/>
    <mergeCell ref="B84:C84"/>
    <mergeCell ref="A85:C85"/>
    <mergeCell ref="A86:C86"/>
    <mergeCell ref="B87:C87"/>
    <mergeCell ref="B88:C88"/>
    <mergeCell ref="B89:C89"/>
    <mergeCell ref="B90:C90"/>
    <mergeCell ref="B91:C91"/>
    <mergeCell ref="A92:C92"/>
    <mergeCell ref="A93:C93"/>
    <mergeCell ref="F96:G96"/>
    <mergeCell ref="H96:L96"/>
  </mergeCells>
  <conditionalFormatting sqref="D8:D48 D53:D93">
    <cfRule type="expression" priority="1" dxfId="0" stopIfTrue="1">
      <formula>(SUM($E8:$I8))&lt;&gt;$D8</formula>
    </cfRule>
  </conditionalFormatting>
  <conditionalFormatting sqref="D1">
    <cfRule type="cellIs" priority="2" dxfId="0" operator="equal" stopIfTrue="1">
      <formula>$AB$1</formula>
    </cfRule>
  </conditionalFormatting>
  <conditionalFormatting sqref="P8:P48 P53:P93">
    <cfRule type="expression" priority="3" dxfId="7" stopIfTrue="1">
      <formula>(0&gt;$P8)</formula>
    </cfRule>
    <cfRule type="expression" priority="4" dxfId="2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75" zoomScaleNormal="75" zoomScalePageLayoutView="0" workbookViewId="0" topLeftCell="A1">
      <selection activeCell="A1" sqref="A1:C1"/>
    </sheetView>
  </sheetViews>
  <sheetFormatPr defaultColWidth="9.0039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1" max="11" width="9.00390625" style="0" customWidth="1"/>
    <col min="12" max="14" width="10.7109375" style="0" hidden="1" customWidth="1"/>
  </cols>
  <sheetData>
    <row r="1" spans="1:10" ht="22.5" customHeight="1">
      <c r="A1" s="156" t="s">
        <v>144</v>
      </c>
      <c r="B1" s="156"/>
      <c r="C1" s="156"/>
      <c r="D1" s="154" t="str">
        <f>PKSS!A2</f>
        <v>Prekršajni sud u Paraćinu</v>
      </c>
      <c r="E1" s="154"/>
      <c r="F1" s="154"/>
      <c r="G1" s="154"/>
      <c r="H1" s="154"/>
      <c r="I1" s="154"/>
      <c r="J1" s="154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>
        <f>""</f>
      </c>
    </row>
    <row r="3" spans="1:14" ht="24.75" customHeight="1">
      <c r="A3" s="157" t="s">
        <v>162</v>
      </c>
      <c r="B3" s="157"/>
      <c r="C3" s="157"/>
      <c r="D3" s="157"/>
      <c r="E3" s="157"/>
      <c r="F3" s="157"/>
      <c r="G3" s="157"/>
      <c r="H3" s="157"/>
      <c r="I3" s="157"/>
      <c r="J3" s="157"/>
      <c r="L3" s="134" t="s">
        <v>51</v>
      </c>
      <c r="M3" s="134"/>
      <c r="N3" s="134"/>
    </row>
    <row r="4" spans="1:14" ht="12.75">
      <c r="A4" s="59"/>
      <c r="B4" s="59"/>
      <c r="C4" s="59"/>
      <c r="D4" s="59"/>
      <c r="E4" s="59"/>
      <c r="F4" s="59"/>
      <c r="G4" s="59"/>
      <c r="H4" s="59"/>
      <c r="I4" s="59"/>
      <c r="J4" s="59"/>
      <c r="L4" s="134"/>
      <c r="M4" s="134"/>
      <c r="N4" s="134"/>
    </row>
    <row r="5" spans="1:14" ht="57" customHeight="1">
      <c r="A5" s="81" t="s">
        <v>163</v>
      </c>
      <c r="B5" s="81" t="s">
        <v>1</v>
      </c>
      <c r="C5" s="81" t="s">
        <v>132</v>
      </c>
      <c r="D5" s="81" t="s">
        <v>164</v>
      </c>
      <c r="E5" s="81" t="s">
        <v>61</v>
      </c>
      <c r="F5" s="81" t="s">
        <v>63</v>
      </c>
      <c r="G5" s="81" t="s">
        <v>165</v>
      </c>
      <c r="H5" s="81" t="s">
        <v>166</v>
      </c>
      <c r="I5" s="81" t="s">
        <v>64</v>
      </c>
      <c r="J5" s="81" t="s">
        <v>66</v>
      </c>
      <c r="L5" s="31" t="s">
        <v>52</v>
      </c>
      <c r="M5" s="31" t="s">
        <v>53</v>
      </c>
      <c r="N5" s="32" t="s">
        <v>49</v>
      </c>
    </row>
    <row r="6" spans="1:14" ht="27" customHeight="1">
      <c r="A6" s="82">
        <v>1</v>
      </c>
      <c r="B6" s="82" t="s">
        <v>96</v>
      </c>
      <c r="C6" s="83">
        <v>4</v>
      </c>
      <c r="D6" s="84">
        <v>4</v>
      </c>
      <c r="E6" s="84">
        <v>19</v>
      </c>
      <c r="F6" s="85">
        <f>SUM(D6:E6)</f>
        <v>23</v>
      </c>
      <c r="G6" s="84">
        <v>18</v>
      </c>
      <c r="H6" s="84"/>
      <c r="I6" s="85">
        <f>SUM(G6:H6)</f>
        <v>18</v>
      </c>
      <c r="J6" s="84">
        <v>5</v>
      </c>
      <c r="L6" s="37">
        <f>IF(C6="","",C6)</f>
        <v>4</v>
      </c>
      <c r="M6" s="38">
        <f>IF(PKSS!D8="","",PKSS!D8)</f>
        <v>4</v>
      </c>
      <c r="N6" s="39">
        <f>SUM(L6)-SUM(M6)</f>
        <v>0</v>
      </c>
    </row>
    <row r="7" spans="1:10" ht="33" customHeight="1">
      <c r="A7" s="158" t="s">
        <v>167</v>
      </c>
      <c r="B7" s="158"/>
      <c r="C7" s="85">
        <f aca="true" t="shared" si="0" ref="C7:J7">SUM(C6:C6)</f>
        <v>4</v>
      </c>
      <c r="D7" s="85">
        <f t="shared" si="0"/>
        <v>4</v>
      </c>
      <c r="E7" s="85">
        <f t="shared" si="0"/>
        <v>19</v>
      </c>
      <c r="F7" s="85">
        <f t="shared" si="0"/>
        <v>23</v>
      </c>
      <c r="G7" s="85">
        <f t="shared" si="0"/>
        <v>18</v>
      </c>
      <c r="H7" s="85">
        <f t="shared" si="0"/>
        <v>0</v>
      </c>
      <c r="I7" s="85">
        <f t="shared" si="0"/>
        <v>18</v>
      </c>
      <c r="J7" s="85">
        <f t="shared" si="0"/>
        <v>5</v>
      </c>
    </row>
    <row r="8" spans="1:10" ht="12.7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15.75">
      <c r="A9" s="59"/>
      <c r="B9" s="59"/>
      <c r="C9" s="59"/>
      <c r="D9" s="61"/>
      <c r="E9" s="78"/>
      <c r="F9" s="79" t="s">
        <v>127</v>
      </c>
      <c r="G9" s="61"/>
      <c r="H9" s="61"/>
      <c r="I9" s="61"/>
      <c r="J9" s="61"/>
    </row>
    <row r="10" spans="1:10" ht="15.75" customHeight="1">
      <c r="A10" s="59"/>
      <c r="B10" s="59"/>
      <c r="C10" s="59"/>
      <c r="D10" s="159" t="s">
        <v>161</v>
      </c>
      <c r="E10" s="159"/>
      <c r="F10" s="145" t="s">
        <v>129</v>
      </c>
      <c r="G10" s="145"/>
      <c r="H10" s="145"/>
      <c r="I10" s="145"/>
      <c r="J10" s="145"/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4.25">
      <c r="A13" s="59"/>
      <c r="B13" s="59"/>
      <c r="C13" s="59"/>
      <c r="D13" s="61"/>
      <c r="E13" s="80"/>
      <c r="F13" s="80" t="s">
        <v>50</v>
      </c>
      <c r="G13" s="59"/>
      <c r="H13" s="59"/>
      <c r="I13" s="59"/>
      <c r="J13" s="59"/>
    </row>
  </sheetData>
  <sheetProtection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86" customWidth="1"/>
    <col min="2" max="2" width="46.28125" style="86" customWidth="1"/>
    <col min="3" max="16" width="15.7109375" style="86" customWidth="1"/>
    <col min="17" max="16384" width="9.140625" style="86" customWidth="1"/>
  </cols>
  <sheetData>
    <row r="1" spans="1:7" ht="19.5" customHeight="1">
      <c r="A1" s="172" t="s">
        <v>54</v>
      </c>
      <c r="B1" s="172"/>
      <c r="C1" s="172"/>
      <c r="D1" s="172"/>
      <c r="E1" s="172"/>
      <c r="F1" s="172"/>
      <c r="G1" s="87"/>
    </row>
    <row r="2" spans="1:7" ht="24.75" customHeight="1">
      <c r="A2" s="173" t="str">
        <f>PKSS!A2</f>
        <v>Prekršajni sud u Paraćinu</v>
      </c>
      <c r="B2" s="173"/>
      <c r="C2" s="173"/>
      <c r="D2" s="173"/>
      <c r="E2" s="173"/>
      <c r="F2" s="173"/>
      <c r="G2" s="173"/>
    </row>
    <row r="3" spans="1:16" s="88" customFormat="1" ht="19.5" customHeight="1">
      <c r="A3" s="125" t="s">
        <v>56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9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89"/>
      <c r="L4" s="89"/>
      <c r="M4" s="89"/>
      <c r="N4" s="89"/>
      <c r="O4" s="89"/>
      <c r="P4" s="89"/>
    </row>
    <row r="5" spans="1:16" ht="40.5" customHeight="1">
      <c r="A5" s="169" t="s">
        <v>57</v>
      </c>
      <c r="B5" s="169" t="s">
        <v>58</v>
      </c>
      <c r="C5" s="169"/>
      <c r="D5" s="169" t="s">
        <v>59</v>
      </c>
      <c r="E5" s="169" t="s">
        <v>60</v>
      </c>
      <c r="F5" s="169"/>
      <c r="G5" s="169"/>
      <c r="H5" s="169" t="s">
        <v>61</v>
      </c>
      <c r="I5" s="169"/>
      <c r="J5" s="170" t="s">
        <v>63</v>
      </c>
      <c r="K5" s="171" t="s">
        <v>168</v>
      </c>
      <c r="L5" s="171"/>
      <c r="M5" s="169" t="s">
        <v>66</v>
      </c>
      <c r="N5" s="169"/>
      <c r="O5" s="169"/>
      <c r="P5" s="169"/>
    </row>
    <row r="6" spans="1:16" ht="21.75" customHeight="1">
      <c r="A6" s="169"/>
      <c r="B6" s="169" t="s">
        <v>69</v>
      </c>
      <c r="C6" s="169" t="s">
        <v>70</v>
      </c>
      <c r="D6" s="169"/>
      <c r="E6" s="169" t="s">
        <v>71</v>
      </c>
      <c r="F6" s="169" t="s">
        <v>72</v>
      </c>
      <c r="G6" s="170" t="s">
        <v>73</v>
      </c>
      <c r="H6" s="169" t="s">
        <v>71</v>
      </c>
      <c r="I6" s="169" t="s">
        <v>74</v>
      </c>
      <c r="J6" s="170"/>
      <c r="K6" s="169" t="s">
        <v>77</v>
      </c>
      <c r="L6" s="168" t="s">
        <v>169</v>
      </c>
      <c r="M6" s="169" t="s">
        <v>79</v>
      </c>
      <c r="N6" s="168" t="s">
        <v>170</v>
      </c>
      <c r="O6" s="169" t="s">
        <v>72</v>
      </c>
      <c r="P6" s="170" t="s">
        <v>73</v>
      </c>
    </row>
    <row r="7" spans="1:16" ht="62.25" customHeight="1">
      <c r="A7" s="169"/>
      <c r="B7" s="169"/>
      <c r="C7" s="169"/>
      <c r="D7" s="169"/>
      <c r="E7" s="169"/>
      <c r="F7" s="169"/>
      <c r="G7" s="170"/>
      <c r="H7" s="169"/>
      <c r="I7" s="169"/>
      <c r="J7" s="170"/>
      <c r="K7" s="169"/>
      <c r="L7" s="168"/>
      <c r="M7" s="169"/>
      <c r="N7" s="168"/>
      <c r="O7" s="169"/>
      <c r="P7" s="170"/>
    </row>
    <row r="8" spans="1:16" ht="19.5" customHeight="1">
      <c r="A8" s="166">
        <v>1</v>
      </c>
      <c r="B8" s="167" t="s">
        <v>95</v>
      </c>
      <c r="C8" s="90" t="s">
        <v>96</v>
      </c>
      <c r="D8" s="91">
        <f>IF(PKSS!D8="","",PKSS!D8)</f>
        <v>4</v>
      </c>
      <c r="E8" s="91">
        <f>PKSS!E8</f>
        <v>156</v>
      </c>
      <c r="F8" s="91">
        <f>PKSS!F8</f>
        <v>0</v>
      </c>
      <c r="G8" s="91">
        <f>PKSS!G8</f>
        <v>0</v>
      </c>
      <c r="H8" s="91">
        <f>PKSS!H8</f>
        <v>136</v>
      </c>
      <c r="I8" s="91">
        <f>PKSS!I8</f>
        <v>124</v>
      </c>
      <c r="J8" s="91">
        <f>PKSS!K8</f>
        <v>292</v>
      </c>
      <c r="K8" s="91">
        <f>PKSS!N8</f>
        <v>165</v>
      </c>
      <c r="L8" s="91">
        <f>RESNER!L53</f>
        <v>24</v>
      </c>
      <c r="M8" s="91">
        <f>PKSS!S8</f>
        <v>127</v>
      </c>
      <c r="N8" s="92"/>
      <c r="O8" s="91">
        <f>PKSS!T8</f>
        <v>0</v>
      </c>
      <c r="P8" s="91">
        <f>PKSS!U8</f>
        <v>0</v>
      </c>
    </row>
    <row r="9" spans="1:16" ht="19.5" customHeight="1">
      <c r="A9" s="166"/>
      <c r="B9" s="167"/>
      <c r="C9" s="90" t="s">
        <v>97</v>
      </c>
      <c r="D9" s="91">
        <f>IF(PKSS!D9="","",PKSS!D9)</f>
        <v>4</v>
      </c>
      <c r="E9" s="91">
        <f>PKSS!E9</f>
        <v>6</v>
      </c>
      <c r="F9" s="91">
        <f>PKSS!F9</f>
        <v>0</v>
      </c>
      <c r="G9" s="91">
        <f>PKSS!G9</f>
        <v>0</v>
      </c>
      <c r="H9" s="91">
        <f>PKSS!H9</f>
        <v>18</v>
      </c>
      <c r="I9" s="91">
        <f>PKSS!I9</f>
        <v>15</v>
      </c>
      <c r="J9" s="91">
        <f>PKSS!K9</f>
        <v>24</v>
      </c>
      <c r="K9" s="91">
        <f>PKSS!N9</f>
        <v>18</v>
      </c>
      <c r="L9" s="91">
        <f>RESNER!L54</f>
        <v>2</v>
      </c>
      <c r="M9" s="91">
        <f>PKSS!S9</f>
        <v>6</v>
      </c>
      <c r="N9" s="92"/>
      <c r="O9" s="91">
        <f>PKSS!T9</f>
        <v>0</v>
      </c>
      <c r="P9" s="91">
        <f>PKSS!U9</f>
        <v>0</v>
      </c>
    </row>
    <row r="10" spans="1:16" ht="19.5" customHeight="1">
      <c r="A10" s="166">
        <v>2</v>
      </c>
      <c r="B10" s="167" t="s">
        <v>98</v>
      </c>
      <c r="C10" s="90" t="s">
        <v>96</v>
      </c>
      <c r="D10" s="91">
        <f>IF(PKSS!D10="","",PKSS!D10)</f>
        <v>4</v>
      </c>
      <c r="E10" s="91">
        <f>PKSS!E10</f>
        <v>481</v>
      </c>
      <c r="F10" s="91">
        <f>PKSS!F10</f>
        <v>0</v>
      </c>
      <c r="G10" s="91">
        <f>PKSS!G10</f>
        <v>0</v>
      </c>
      <c r="H10" s="91">
        <f>PKSS!H10</f>
        <v>1310</v>
      </c>
      <c r="I10" s="91">
        <f>PKSS!I10</f>
        <v>1243</v>
      </c>
      <c r="J10" s="91">
        <f>PKSS!K10</f>
        <v>1791</v>
      </c>
      <c r="K10" s="91">
        <f>PKSS!N10</f>
        <v>1215</v>
      </c>
      <c r="L10" s="91">
        <f>RESNER!L55</f>
        <v>75</v>
      </c>
      <c r="M10" s="91">
        <f>PKSS!S10</f>
        <v>576</v>
      </c>
      <c r="N10" s="92"/>
      <c r="O10" s="91">
        <f>PKSS!T10</f>
        <v>0</v>
      </c>
      <c r="P10" s="91">
        <f>PKSS!U10</f>
        <v>0</v>
      </c>
    </row>
    <row r="11" spans="1:16" ht="19.5" customHeight="1">
      <c r="A11" s="166"/>
      <c r="B11" s="167"/>
      <c r="C11" s="90" t="s">
        <v>97</v>
      </c>
      <c r="D11" s="91">
        <f>IF(PKSS!D11="","",PKSS!D11)</f>
        <v>4</v>
      </c>
      <c r="E11" s="91">
        <f>PKSS!E11</f>
        <v>39</v>
      </c>
      <c r="F11" s="91">
        <f>PKSS!F11</f>
        <v>0</v>
      </c>
      <c r="G11" s="91">
        <f>PKSS!G11</f>
        <v>0</v>
      </c>
      <c r="H11" s="91">
        <f>PKSS!H11</f>
        <v>35</v>
      </c>
      <c r="I11" s="91">
        <f>PKSS!I11</f>
        <v>35</v>
      </c>
      <c r="J11" s="91">
        <f>PKSS!K11</f>
        <v>74</v>
      </c>
      <c r="K11" s="91">
        <f>PKSS!N11</f>
        <v>58</v>
      </c>
      <c r="L11" s="91">
        <f>RESNER!L56</f>
        <v>3</v>
      </c>
      <c r="M11" s="91">
        <f>PKSS!S11</f>
        <v>16</v>
      </c>
      <c r="N11" s="92"/>
      <c r="O11" s="91">
        <f>PKSS!T11</f>
        <v>0</v>
      </c>
      <c r="P11" s="91">
        <f>PKSS!U11</f>
        <v>0</v>
      </c>
    </row>
    <row r="12" spans="1:16" ht="19.5" customHeight="1">
      <c r="A12" s="166">
        <v>3</v>
      </c>
      <c r="B12" s="167" t="s">
        <v>99</v>
      </c>
      <c r="C12" s="90" t="s">
        <v>96</v>
      </c>
      <c r="D12" s="91">
        <f>IF(PKSS!D12="","",PKSS!D12)</f>
        <v>4</v>
      </c>
      <c r="E12" s="91">
        <f>PKSS!E12</f>
        <v>30</v>
      </c>
      <c r="F12" s="91">
        <f>PKSS!F12</f>
        <v>0</v>
      </c>
      <c r="G12" s="91">
        <f>PKSS!G12</f>
        <v>0</v>
      </c>
      <c r="H12" s="91">
        <f>PKSS!H12</f>
        <v>40</v>
      </c>
      <c r="I12" s="91">
        <f>PKSS!I12</f>
        <v>39</v>
      </c>
      <c r="J12" s="91">
        <f>PKSS!K12</f>
        <v>70</v>
      </c>
      <c r="K12" s="91">
        <f>PKSS!N12</f>
        <v>37</v>
      </c>
      <c r="L12" s="91">
        <f>RESNER!L57</f>
        <v>5</v>
      </c>
      <c r="M12" s="91">
        <f>PKSS!S12</f>
        <v>33</v>
      </c>
      <c r="N12" s="92"/>
      <c r="O12" s="91">
        <f>PKSS!T12</f>
        <v>0</v>
      </c>
      <c r="P12" s="91">
        <f>PKSS!U12</f>
        <v>0</v>
      </c>
    </row>
    <row r="13" spans="1:16" ht="19.5" customHeight="1">
      <c r="A13" s="166"/>
      <c r="B13" s="167"/>
      <c r="C13" s="90" t="s">
        <v>97</v>
      </c>
      <c r="D13" s="91">
        <f>IF(PKSS!D13="","",PKSS!D13)</f>
        <v>2</v>
      </c>
      <c r="E13" s="91">
        <f>PKSS!E13</f>
        <v>2</v>
      </c>
      <c r="F13" s="91">
        <f>PKSS!F13</f>
        <v>0</v>
      </c>
      <c r="G13" s="91">
        <f>PKSS!G13</f>
        <v>0</v>
      </c>
      <c r="H13" s="91">
        <f>PKSS!H13</f>
        <v>1</v>
      </c>
      <c r="I13" s="91">
        <f>PKSS!I13</f>
        <v>1</v>
      </c>
      <c r="J13" s="91">
        <f>PKSS!K13</f>
        <v>3</v>
      </c>
      <c r="K13" s="91">
        <f>PKSS!N13</f>
        <v>1</v>
      </c>
      <c r="L13" s="91">
        <f>RESNER!L58</f>
        <v>0</v>
      </c>
      <c r="M13" s="91">
        <f>PKSS!S13</f>
        <v>2</v>
      </c>
      <c r="N13" s="92"/>
      <c r="O13" s="91">
        <f>PKSS!T13</f>
        <v>0</v>
      </c>
      <c r="P13" s="91">
        <f>PKSS!U13</f>
        <v>0</v>
      </c>
    </row>
    <row r="14" spans="1:16" ht="19.5" customHeight="1">
      <c r="A14" s="166">
        <v>4</v>
      </c>
      <c r="B14" s="167" t="s">
        <v>100</v>
      </c>
      <c r="C14" s="90" t="s">
        <v>96</v>
      </c>
      <c r="D14" s="91">
        <f>IF(PKSS!D14="","",PKSS!D14)</f>
        <v>4</v>
      </c>
      <c r="E14" s="91">
        <f>PKSS!E14</f>
        <v>53</v>
      </c>
      <c r="F14" s="91">
        <f>PKSS!F14</f>
        <v>0</v>
      </c>
      <c r="G14" s="91">
        <f>PKSS!G14</f>
        <v>0</v>
      </c>
      <c r="H14" s="91">
        <f>PKSS!H14</f>
        <v>67</v>
      </c>
      <c r="I14" s="91">
        <f>PKSS!I14</f>
        <v>60</v>
      </c>
      <c r="J14" s="91">
        <f>PKSS!K14</f>
        <v>120</v>
      </c>
      <c r="K14" s="91">
        <f>PKSS!N14</f>
        <v>76</v>
      </c>
      <c r="L14" s="91">
        <f>RESNER!L59</f>
        <v>13</v>
      </c>
      <c r="M14" s="91">
        <f>PKSS!S14</f>
        <v>44</v>
      </c>
      <c r="N14" s="92"/>
      <c r="O14" s="91">
        <f>PKSS!T14</f>
        <v>0</v>
      </c>
      <c r="P14" s="91">
        <f>PKSS!U14</f>
        <v>0</v>
      </c>
    </row>
    <row r="15" spans="1:16" ht="19.5" customHeight="1">
      <c r="A15" s="166"/>
      <c r="B15" s="167"/>
      <c r="C15" s="90" t="s">
        <v>97</v>
      </c>
      <c r="D15" s="91">
        <f>IF(PKSS!D15="","",PKSS!D15)</f>
      </c>
      <c r="E15" s="91">
        <f>PKSS!E15</f>
        <v>0</v>
      </c>
      <c r="F15" s="91">
        <f>PKSS!F15</f>
        <v>0</v>
      </c>
      <c r="G15" s="91">
        <f>PKSS!G15</f>
        <v>0</v>
      </c>
      <c r="H15" s="91">
        <f>PKSS!H15</f>
        <v>0</v>
      </c>
      <c r="I15" s="91">
        <f>PKSS!I15</f>
        <v>0</v>
      </c>
      <c r="J15" s="91">
        <f>PKSS!K15</f>
        <v>0</v>
      </c>
      <c r="K15" s="91">
        <f>PKSS!N15</f>
        <v>0</v>
      </c>
      <c r="L15" s="91">
        <f>RESNER!L60</f>
        <v>0</v>
      </c>
      <c r="M15" s="91">
        <f>PKSS!S15</f>
        <v>0</v>
      </c>
      <c r="N15" s="92"/>
      <c r="O15" s="91">
        <f>PKSS!T15</f>
        <v>0</v>
      </c>
      <c r="P15" s="91">
        <f>PKSS!U15</f>
        <v>0</v>
      </c>
    </row>
    <row r="16" spans="1:16" ht="19.5" customHeight="1">
      <c r="A16" s="166">
        <v>5</v>
      </c>
      <c r="B16" s="167" t="s">
        <v>101</v>
      </c>
      <c r="C16" s="90" t="s">
        <v>96</v>
      </c>
      <c r="D16" s="91">
        <f>IF(PKSS!D16="","",PKSS!D16)</f>
        <v>4</v>
      </c>
      <c r="E16" s="91">
        <f>PKSS!E16</f>
        <v>124</v>
      </c>
      <c r="F16" s="91">
        <f>PKSS!F16</f>
        <v>15</v>
      </c>
      <c r="G16" s="91">
        <f>PKSS!G16</f>
        <v>24</v>
      </c>
      <c r="H16" s="91">
        <f>PKSS!H16</f>
        <v>121</v>
      </c>
      <c r="I16" s="91">
        <f>PKSS!I16</f>
        <v>110</v>
      </c>
      <c r="J16" s="91">
        <f>PKSS!K16</f>
        <v>245</v>
      </c>
      <c r="K16" s="91">
        <f>PKSS!N16</f>
        <v>118</v>
      </c>
      <c r="L16" s="91">
        <f>RESNER!L61</f>
        <v>6</v>
      </c>
      <c r="M16" s="91">
        <f>PKSS!S16</f>
        <v>127</v>
      </c>
      <c r="N16" s="92"/>
      <c r="O16" s="91">
        <f>PKSS!T16</f>
        <v>18</v>
      </c>
      <c r="P16" s="91">
        <f>PKSS!U16</f>
        <v>28</v>
      </c>
    </row>
    <row r="17" spans="1:16" ht="19.5" customHeight="1">
      <c r="A17" s="166"/>
      <c r="B17" s="167"/>
      <c r="C17" s="90" t="s">
        <v>97</v>
      </c>
      <c r="D17" s="91">
        <f>IF(PKSS!D17="","",PKSS!D17)</f>
      </c>
      <c r="E17" s="91">
        <f>PKSS!E17</f>
        <v>0</v>
      </c>
      <c r="F17" s="91">
        <f>PKSS!F17</f>
        <v>0</v>
      </c>
      <c r="G17" s="91">
        <f>PKSS!G17</f>
        <v>0</v>
      </c>
      <c r="H17" s="91">
        <f>PKSS!H17</f>
        <v>0</v>
      </c>
      <c r="I17" s="91">
        <f>PKSS!I17</f>
        <v>0</v>
      </c>
      <c r="J17" s="91">
        <f>PKSS!K17</f>
        <v>0</v>
      </c>
      <c r="K17" s="91">
        <f>PKSS!N17</f>
        <v>0</v>
      </c>
      <c r="L17" s="91">
        <f>RESNER!L62</f>
        <v>0</v>
      </c>
      <c r="M17" s="91">
        <f>PKSS!S17</f>
        <v>0</v>
      </c>
      <c r="N17" s="92"/>
      <c r="O17" s="91">
        <f>PKSS!T17</f>
        <v>0</v>
      </c>
      <c r="P17" s="91">
        <f>PKSS!U17</f>
        <v>0</v>
      </c>
    </row>
    <row r="18" spans="1:16" ht="19.5" customHeight="1">
      <c r="A18" s="166">
        <v>6</v>
      </c>
      <c r="B18" s="167" t="s">
        <v>102</v>
      </c>
      <c r="C18" s="90" t="s">
        <v>96</v>
      </c>
      <c r="D18" s="91">
        <f>IF(PKSS!D18="","",PKSS!D18)</f>
        <v>4</v>
      </c>
      <c r="E18" s="91">
        <f>PKSS!E18</f>
        <v>15</v>
      </c>
      <c r="F18" s="91">
        <f>PKSS!F18</f>
        <v>0</v>
      </c>
      <c r="G18" s="91">
        <f>PKSS!G18</f>
        <v>0</v>
      </c>
      <c r="H18" s="91">
        <f>PKSS!H18</f>
        <v>15</v>
      </c>
      <c r="I18" s="91">
        <f>PKSS!I18</f>
        <v>14</v>
      </c>
      <c r="J18" s="91">
        <f>PKSS!K18</f>
        <v>30</v>
      </c>
      <c r="K18" s="91">
        <f>PKSS!N18</f>
        <v>14</v>
      </c>
      <c r="L18" s="91">
        <f>RESNER!L63</f>
        <v>7</v>
      </c>
      <c r="M18" s="91">
        <f>PKSS!S18</f>
        <v>16</v>
      </c>
      <c r="N18" s="92"/>
      <c r="O18" s="91">
        <f>PKSS!T18</f>
        <v>0</v>
      </c>
      <c r="P18" s="91">
        <f>PKSS!U18</f>
        <v>0</v>
      </c>
    </row>
    <row r="19" spans="1:16" ht="19.5" customHeight="1">
      <c r="A19" s="166"/>
      <c r="B19" s="167"/>
      <c r="C19" s="90" t="s">
        <v>97</v>
      </c>
      <c r="D19" s="91">
        <f>IF(PKSS!D19="","",PKSS!D19)</f>
      </c>
      <c r="E19" s="91">
        <f>PKSS!E19</f>
        <v>0</v>
      </c>
      <c r="F19" s="91">
        <f>PKSS!F19</f>
        <v>0</v>
      </c>
      <c r="G19" s="91">
        <f>PKSS!G19</f>
        <v>0</v>
      </c>
      <c r="H19" s="91">
        <f>PKSS!H19</f>
        <v>0</v>
      </c>
      <c r="I19" s="91">
        <f>PKSS!I19</f>
        <v>0</v>
      </c>
      <c r="J19" s="91">
        <f>PKSS!K19</f>
        <v>0</v>
      </c>
      <c r="K19" s="91">
        <f>PKSS!N19</f>
        <v>0</v>
      </c>
      <c r="L19" s="91">
        <f>RESNER!L64</f>
        <v>0</v>
      </c>
      <c r="M19" s="91">
        <f>PKSS!S19</f>
        <v>0</v>
      </c>
      <c r="N19" s="92"/>
      <c r="O19" s="91">
        <f>PKSS!T19</f>
        <v>0</v>
      </c>
      <c r="P19" s="91">
        <f>PKSS!U19</f>
        <v>0</v>
      </c>
    </row>
    <row r="20" spans="1:16" ht="19.5" customHeight="1">
      <c r="A20" s="166">
        <v>7</v>
      </c>
      <c r="B20" s="167" t="s">
        <v>103</v>
      </c>
      <c r="C20" s="90" t="s">
        <v>96</v>
      </c>
      <c r="D20" s="91">
        <f>IF(PKSS!D20="","",PKSS!D20)</f>
        <v>4</v>
      </c>
      <c r="E20" s="91">
        <f>PKSS!E20</f>
        <v>15</v>
      </c>
      <c r="F20" s="91">
        <f>PKSS!F20</f>
        <v>0</v>
      </c>
      <c r="G20" s="91">
        <f>PKSS!G20</f>
        <v>0</v>
      </c>
      <c r="H20" s="91">
        <f>PKSS!H20</f>
        <v>18</v>
      </c>
      <c r="I20" s="91">
        <f>PKSS!I20</f>
        <v>16</v>
      </c>
      <c r="J20" s="91">
        <f>PKSS!K20</f>
        <v>33</v>
      </c>
      <c r="K20" s="91">
        <f>PKSS!N20</f>
        <v>19</v>
      </c>
      <c r="L20" s="91">
        <f>RESNER!L65</f>
        <v>3</v>
      </c>
      <c r="M20" s="91">
        <f>PKSS!S20</f>
        <v>14</v>
      </c>
      <c r="N20" s="92"/>
      <c r="O20" s="91">
        <f>PKSS!T20</f>
        <v>0</v>
      </c>
      <c r="P20" s="91">
        <f>PKSS!U20</f>
        <v>0</v>
      </c>
    </row>
    <row r="21" spans="1:16" ht="19.5" customHeight="1">
      <c r="A21" s="166"/>
      <c r="B21" s="167"/>
      <c r="C21" s="90" t="s">
        <v>97</v>
      </c>
      <c r="D21" s="91">
        <f>IF(PKSS!D21="","",PKSS!D21)</f>
      </c>
      <c r="E21" s="91">
        <f>PKSS!E21</f>
        <v>0</v>
      </c>
      <c r="F21" s="91">
        <f>PKSS!F21</f>
        <v>0</v>
      </c>
      <c r="G21" s="91">
        <f>PKSS!G21</f>
        <v>0</v>
      </c>
      <c r="H21" s="91">
        <f>PKSS!H21</f>
        <v>0</v>
      </c>
      <c r="I21" s="91">
        <f>PKSS!I21</f>
        <v>0</v>
      </c>
      <c r="J21" s="91">
        <f>PKSS!K21</f>
        <v>0</v>
      </c>
      <c r="K21" s="91">
        <f>PKSS!N21</f>
        <v>0</v>
      </c>
      <c r="L21" s="91">
        <f>RESNER!L66</f>
        <v>0</v>
      </c>
      <c r="M21" s="91">
        <f>PKSS!S21</f>
        <v>0</v>
      </c>
      <c r="N21" s="92"/>
      <c r="O21" s="91">
        <f>PKSS!T21</f>
        <v>0</v>
      </c>
      <c r="P21" s="91">
        <f>PKSS!U21</f>
        <v>0</v>
      </c>
    </row>
    <row r="22" spans="1:16" ht="22.5" customHeight="1">
      <c r="A22" s="166">
        <v>8</v>
      </c>
      <c r="B22" s="167" t="s">
        <v>104</v>
      </c>
      <c r="C22" s="90" t="s">
        <v>96</v>
      </c>
      <c r="D22" s="91">
        <f>IF(PKSS!D22="","",PKSS!D22)</f>
        <v>4</v>
      </c>
      <c r="E22" s="91">
        <f>PKSS!E22</f>
        <v>8</v>
      </c>
      <c r="F22" s="91">
        <f>PKSS!F22</f>
        <v>0</v>
      </c>
      <c r="G22" s="91">
        <f>PKSS!G22</f>
        <v>0</v>
      </c>
      <c r="H22" s="91">
        <f>PKSS!H22</f>
        <v>37</v>
      </c>
      <c r="I22" s="91">
        <f>PKSS!I22</f>
        <v>37</v>
      </c>
      <c r="J22" s="91">
        <f>PKSS!K22</f>
        <v>45</v>
      </c>
      <c r="K22" s="91">
        <f>PKSS!N22</f>
        <v>22</v>
      </c>
      <c r="L22" s="91">
        <f>RESNER!L67</f>
        <v>3</v>
      </c>
      <c r="M22" s="91">
        <f>PKSS!S22</f>
        <v>23</v>
      </c>
      <c r="N22" s="92"/>
      <c r="O22" s="91">
        <f>PKSS!T22</f>
        <v>0</v>
      </c>
      <c r="P22" s="91">
        <f>PKSS!U22</f>
        <v>0</v>
      </c>
    </row>
    <row r="23" spans="1:16" ht="22.5" customHeight="1">
      <c r="A23" s="166"/>
      <c r="B23" s="167"/>
      <c r="C23" s="90" t="s">
        <v>97</v>
      </c>
      <c r="D23" s="91">
        <f>IF(PKSS!D23="","",PKSS!D23)</f>
      </c>
      <c r="E23" s="91">
        <f>PKSS!E23</f>
        <v>0</v>
      </c>
      <c r="F23" s="91">
        <f>PKSS!F23</f>
        <v>0</v>
      </c>
      <c r="G23" s="91">
        <f>PKSS!G23</f>
        <v>0</v>
      </c>
      <c r="H23" s="91">
        <f>PKSS!H23</f>
        <v>0</v>
      </c>
      <c r="I23" s="91">
        <f>PKSS!I23</f>
        <v>0</v>
      </c>
      <c r="J23" s="91">
        <f>PKSS!K23</f>
        <v>0</v>
      </c>
      <c r="K23" s="91">
        <f>PKSS!N23</f>
        <v>0</v>
      </c>
      <c r="L23" s="91">
        <f>RESNER!L68</f>
        <v>0</v>
      </c>
      <c r="M23" s="91">
        <f>PKSS!S23</f>
        <v>0</v>
      </c>
      <c r="N23" s="92"/>
      <c r="O23" s="91">
        <f>PKSS!T23</f>
        <v>0</v>
      </c>
      <c r="P23" s="91">
        <f>PKSS!U23</f>
        <v>0</v>
      </c>
    </row>
    <row r="24" spans="1:16" ht="19.5" customHeight="1">
      <c r="A24" s="166">
        <v>9</v>
      </c>
      <c r="B24" s="167" t="s">
        <v>105</v>
      </c>
      <c r="C24" s="90" t="s">
        <v>96</v>
      </c>
      <c r="D24" s="91">
        <f>IF(PKSS!D24="","",PKSS!D24)</f>
        <v>4</v>
      </c>
      <c r="E24" s="91">
        <f>PKSS!E24</f>
        <v>27</v>
      </c>
      <c r="F24" s="91">
        <f>PKSS!F24</f>
        <v>0</v>
      </c>
      <c r="G24" s="91">
        <f>PKSS!G24</f>
        <v>0</v>
      </c>
      <c r="H24" s="91">
        <f>PKSS!H24</f>
        <v>37</v>
      </c>
      <c r="I24" s="91">
        <f>PKSS!I24</f>
        <v>37</v>
      </c>
      <c r="J24" s="91">
        <f>PKSS!K24</f>
        <v>64</v>
      </c>
      <c r="K24" s="91">
        <f>PKSS!N24</f>
        <v>56</v>
      </c>
      <c r="L24" s="91">
        <f>RESNER!L69</f>
        <v>27</v>
      </c>
      <c r="M24" s="91">
        <f>PKSS!S24</f>
        <v>8</v>
      </c>
      <c r="N24" s="92"/>
      <c r="O24" s="91">
        <f>PKSS!T24</f>
        <v>0</v>
      </c>
      <c r="P24" s="91">
        <f>PKSS!U24</f>
        <v>0</v>
      </c>
    </row>
    <row r="25" spans="1:16" ht="19.5" customHeight="1">
      <c r="A25" s="166"/>
      <c r="B25" s="167"/>
      <c r="C25" s="90" t="s">
        <v>97</v>
      </c>
      <c r="D25" s="91">
        <f>IF(PKSS!D25="","",PKSS!D25)</f>
        <v>4</v>
      </c>
      <c r="E25" s="91">
        <f>PKSS!E25</f>
        <v>4</v>
      </c>
      <c r="F25" s="91">
        <f>PKSS!F25</f>
        <v>0</v>
      </c>
      <c r="G25" s="91">
        <f>PKSS!G25</f>
        <v>0</v>
      </c>
      <c r="H25" s="91">
        <f>PKSS!H25</f>
        <v>21</v>
      </c>
      <c r="I25" s="91">
        <f>PKSS!I25</f>
        <v>21</v>
      </c>
      <c r="J25" s="91">
        <f>PKSS!K25</f>
        <v>25</v>
      </c>
      <c r="K25" s="91">
        <f>PKSS!N25</f>
        <v>17</v>
      </c>
      <c r="L25" s="91">
        <f>RESNER!L70</f>
        <v>3</v>
      </c>
      <c r="M25" s="91">
        <f>PKSS!S25</f>
        <v>8</v>
      </c>
      <c r="N25" s="92"/>
      <c r="O25" s="91">
        <f>PKSS!T25</f>
        <v>0</v>
      </c>
      <c r="P25" s="91">
        <f>PKSS!U25</f>
        <v>0</v>
      </c>
    </row>
    <row r="26" spans="1:16" ht="19.5" customHeight="1">
      <c r="A26" s="166">
        <v>10</v>
      </c>
      <c r="B26" s="167" t="s">
        <v>106</v>
      </c>
      <c r="C26" s="90" t="s">
        <v>96</v>
      </c>
      <c r="D26" s="91">
        <f>IF(PKSS!D26="","",PKSS!D26)</f>
        <v>4</v>
      </c>
      <c r="E26" s="91">
        <f>PKSS!E26</f>
        <v>4</v>
      </c>
      <c r="F26" s="91">
        <f>PKSS!F26</f>
        <v>0</v>
      </c>
      <c r="G26" s="91">
        <f>PKSS!G26</f>
        <v>0</v>
      </c>
      <c r="H26" s="91">
        <f>PKSS!H26</f>
        <v>12</v>
      </c>
      <c r="I26" s="91">
        <f>PKSS!I26</f>
        <v>2</v>
      </c>
      <c r="J26" s="91">
        <f>PKSS!K26</f>
        <v>16</v>
      </c>
      <c r="K26" s="91">
        <f>PKSS!N26</f>
        <v>9</v>
      </c>
      <c r="L26" s="91">
        <f>RESNER!L71</f>
        <v>0</v>
      </c>
      <c r="M26" s="91">
        <f>PKSS!S26</f>
        <v>7</v>
      </c>
      <c r="N26" s="92"/>
      <c r="O26" s="91">
        <f>PKSS!T26</f>
        <v>0</v>
      </c>
      <c r="P26" s="91">
        <f>PKSS!U26</f>
        <v>0</v>
      </c>
    </row>
    <row r="27" spans="1:16" ht="19.5" customHeight="1">
      <c r="A27" s="166"/>
      <c r="B27" s="167"/>
      <c r="C27" s="90" t="s">
        <v>97</v>
      </c>
      <c r="D27" s="91">
        <f>IF(PKSS!D27="","",PKSS!D27)</f>
      </c>
      <c r="E27" s="91">
        <f>PKSS!E27</f>
        <v>0</v>
      </c>
      <c r="F27" s="91">
        <f>PKSS!F27</f>
        <v>0</v>
      </c>
      <c r="G27" s="91">
        <f>PKSS!G27</f>
        <v>0</v>
      </c>
      <c r="H27" s="91">
        <f>PKSS!H27</f>
        <v>0</v>
      </c>
      <c r="I27" s="91">
        <f>PKSS!I27</f>
        <v>0</v>
      </c>
      <c r="J27" s="91">
        <f>PKSS!K27</f>
        <v>0</v>
      </c>
      <c r="K27" s="91">
        <f>PKSS!N27</f>
        <v>0</v>
      </c>
      <c r="L27" s="91">
        <f>RESNER!L72</f>
        <v>0</v>
      </c>
      <c r="M27" s="91">
        <f>PKSS!S27</f>
        <v>0</v>
      </c>
      <c r="N27" s="92"/>
      <c r="O27" s="91">
        <f>PKSS!T27</f>
        <v>0</v>
      </c>
      <c r="P27" s="91">
        <f>PKSS!U27</f>
        <v>0</v>
      </c>
    </row>
    <row r="28" spans="1:16" s="95" customFormat="1" ht="19.5" customHeight="1">
      <c r="A28" s="164" t="s">
        <v>107</v>
      </c>
      <c r="B28" s="164"/>
      <c r="C28" s="93" t="s">
        <v>96</v>
      </c>
      <c r="D28" s="94">
        <f>IF(PKSS!D28="","",PKSS!D28)</f>
        <v>4</v>
      </c>
      <c r="E28" s="94">
        <f>PKSS!E28</f>
        <v>913</v>
      </c>
      <c r="F28" s="94">
        <f>PKSS!F28</f>
        <v>15</v>
      </c>
      <c r="G28" s="94">
        <f>PKSS!G28</f>
        <v>24</v>
      </c>
      <c r="H28" s="94">
        <f>PKSS!H28</f>
        <v>1793</v>
      </c>
      <c r="I28" s="94">
        <f>PKSS!I28</f>
        <v>1682</v>
      </c>
      <c r="J28" s="94">
        <f>PKSS!K28</f>
        <v>2706</v>
      </c>
      <c r="K28" s="94">
        <f>PKSS!N28</f>
        <v>1731</v>
      </c>
      <c r="L28" s="94">
        <f>RESNER!L73</f>
        <v>163</v>
      </c>
      <c r="M28" s="94">
        <f>PKSS!S28</f>
        <v>975</v>
      </c>
      <c r="N28" s="94">
        <f>SUM(N8,N10,N12,N14,N16,N18,N20,N22,N24,N26)</f>
        <v>0</v>
      </c>
      <c r="O28" s="94">
        <f>PKSS!T28</f>
        <v>18</v>
      </c>
      <c r="P28" s="94">
        <f>PKSS!U28</f>
        <v>28</v>
      </c>
    </row>
    <row r="29" spans="1:16" s="95" customFormat="1" ht="19.5" customHeight="1">
      <c r="A29" s="164"/>
      <c r="B29" s="164"/>
      <c r="C29" s="93" t="s">
        <v>97</v>
      </c>
      <c r="D29" s="94">
        <f>IF(PKSS!D29="","",PKSS!D29)</f>
        <v>4</v>
      </c>
      <c r="E29" s="94">
        <f>PKSS!E29</f>
        <v>51</v>
      </c>
      <c r="F29" s="94">
        <f>PKSS!F29</f>
        <v>0</v>
      </c>
      <c r="G29" s="94">
        <f>PKSS!G29</f>
        <v>0</v>
      </c>
      <c r="H29" s="94">
        <f>PKSS!H29</f>
        <v>75</v>
      </c>
      <c r="I29" s="94">
        <f>PKSS!I29</f>
        <v>72</v>
      </c>
      <c r="J29" s="94">
        <f>PKSS!K29</f>
        <v>126</v>
      </c>
      <c r="K29" s="94">
        <f>PKSS!N29</f>
        <v>94</v>
      </c>
      <c r="L29" s="94">
        <f>RESNER!L74</f>
        <v>8</v>
      </c>
      <c r="M29" s="94">
        <f>PKSS!S29</f>
        <v>32</v>
      </c>
      <c r="N29" s="94">
        <f>SUM(N9,N11,N13,N15,N17,N19,N21,N23,N25,N27)</f>
        <v>0</v>
      </c>
      <c r="O29" s="94">
        <f>PKSS!T29</f>
        <v>0</v>
      </c>
      <c r="P29" s="94">
        <f>PKSS!U29</f>
        <v>0</v>
      </c>
    </row>
    <row r="30" spans="1:16" ht="19.5" customHeight="1">
      <c r="A30" s="96">
        <v>11</v>
      </c>
      <c r="B30" s="163" t="s">
        <v>108</v>
      </c>
      <c r="C30" s="163"/>
      <c r="D30" s="91">
        <f>IF(PKSS!D30="","",PKSS!D30)</f>
      </c>
      <c r="E30" s="91">
        <f>PKSS!E30</f>
        <v>0</v>
      </c>
      <c r="F30" s="91">
        <f>PKSS!F30</f>
        <v>0</v>
      </c>
      <c r="G30" s="91">
        <f>PKSS!G30</f>
        <v>0</v>
      </c>
      <c r="H30" s="91">
        <f>PKSS!H30</f>
        <v>0</v>
      </c>
      <c r="I30" s="91">
        <f>PKSS!I30</f>
        <v>0</v>
      </c>
      <c r="J30" s="91">
        <f>PKSS!K30</f>
        <v>0</v>
      </c>
      <c r="K30" s="91">
        <f>PKSS!N30</f>
        <v>0</v>
      </c>
      <c r="L30" s="91">
        <f>RESNER!L75</f>
        <v>0</v>
      </c>
      <c r="M30" s="91">
        <f>PKSS!S30</f>
        <v>0</v>
      </c>
      <c r="N30" s="92"/>
      <c r="O30" s="91">
        <f>PKSS!T30</f>
        <v>0</v>
      </c>
      <c r="P30" s="91">
        <f>PKSS!U30</f>
        <v>0</v>
      </c>
    </row>
    <row r="31" spans="1:16" s="95" customFormat="1" ht="19.5" customHeight="1">
      <c r="A31" s="165" t="s">
        <v>109</v>
      </c>
      <c r="B31" s="165"/>
      <c r="C31" s="165"/>
      <c r="D31" s="94">
        <f>IF(PKSS!D31="","",PKSS!D31)</f>
        <v>4</v>
      </c>
      <c r="E31" s="94">
        <f>PKSS!E31</f>
        <v>964</v>
      </c>
      <c r="F31" s="94">
        <f>PKSS!F31</f>
        <v>15</v>
      </c>
      <c r="G31" s="94">
        <f>PKSS!G31</f>
        <v>24</v>
      </c>
      <c r="H31" s="94">
        <f>PKSS!H31</f>
        <v>1868</v>
      </c>
      <c r="I31" s="94">
        <f>PKSS!I31</f>
        <v>1754</v>
      </c>
      <c r="J31" s="94">
        <f>PKSS!K31</f>
        <v>2832</v>
      </c>
      <c r="K31" s="94">
        <f>PKSS!N31</f>
        <v>1825</v>
      </c>
      <c r="L31" s="94">
        <f>RESNER!L76</f>
        <v>171</v>
      </c>
      <c r="M31" s="94">
        <f>PKSS!S31</f>
        <v>1007</v>
      </c>
      <c r="N31" s="94">
        <f>SUM(N28:N30)</f>
        <v>0</v>
      </c>
      <c r="O31" s="94">
        <f>PKSS!T31</f>
        <v>18</v>
      </c>
      <c r="P31" s="94">
        <f>PKSS!U31</f>
        <v>28</v>
      </c>
    </row>
    <row r="32" spans="1:16" ht="19.5" customHeight="1">
      <c r="A32" s="96">
        <v>12</v>
      </c>
      <c r="B32" s="163" t="s">
        <v>110</v>
      </c>
      <c r="C32" s="163"/>
      <c r="D32" s="91">
        <f>IF(PKSS!D32="","",PKSS!D32)</f>
        <v>4</v>
      </c>
      <c r="E32" s="91">
        <f>PKSS!E32</f>
        <v>48</v>
      </c>
      <c r="F32" s="91">
        <f>PKSS!F32</f>
        <v>0</v>
      </c>
      <c r="G32" s="91">
        <f>PKSS!G32</f>
        <v>0</v>
      </c>
      <c r="H32" s="91">
        <f>PKSS!H32</f>
        <v>249</v>
      </c>
      <c r="I32" s="91">
        <f>PKSS!I32</f>
        <v>249</v>
      </c>
      <c r="J32" s="91">
        <f>PKSS!K32</f>
        <v>297</v>
      </c>
      <c r="K32" s="91">
        <f>PKSS!N32</f>
        <v>234</v>
      </c>
      <c r="L32" s="91">
        <f>RESNER!L77</f>
        <v>0</v>
      </c>
      <c r="M32" s="91">
        <f>PKSS!S32</f>
        <v>63</v>
      </c>
      <c r="N32" s="92"/>
      <c r="O32" s="91">
        <f>PKSS!T32</f>
        <v>0</v>
      </c>
      <c r="P32" s="91">
        <f>PKSS!U32</f>
        <v>0</v>
      </c>
    </row>
    <row r="33" spans="1:16" s="95" customFormat="1" ht="19.5" customHeight="1">
      <c r="A33" s="165" t="s">
        <v>111</v>
      </c>
      <c r="B33" s="165"/>
      <c r="C33" s="165"/>
      <c r="D33" s="94">
        <f>IF(PKSS!D33="","",PKSS!D33)</f>
        <v>4</v>
      </c>
      <c r="E33" s="94">
        <f>PKSS!E33</f>
        <v>1012</v>
      </c>
      <c r="F33" s="94">
        <f>PKSS!F33</f>
        <v>15</v>
      </c>
      <c r="G33" s="94">
        <f>PKSS!G33</f>
        <v>24</v>
      </c>
      <c r="H33" s="94">
        <f>PKSS!H33</f>
        <v>2117</v>
      </c>
      <c r="I33" s="94">
        <f>PKSS!I33</f>
        <v>2003</v>
      </c>
      <c r="J33" s="94">
        <f>PKSS!K33</f>
        <v>3129</v>
      </c>
      <c r="K33" s="94">
        <f>PKSS!N33</f>
        <v>2059</v>
      </c>
      <c r="L33" s="94">
        <f>RESNER!L78</f>
        <v>171</v>
      </c>
      <c r="M33" s="94">
        <f>PKSS!S33</f>
        <v>1070</v>
      </c>
      <c r="N33" s="94">
        <f>SUM(N31:N32)</f>
        <v>0</v>
      </c>
      <c r="O33" s="94">
        <f>PKSS!T33</f>
        <v>18</v>
      </c>
      <c r="P33" s="94">
        <f>PKSS!U33</f>
        <v>28</v>
      </c>
    </row>
    <row r="34" spans="1:16" ht="19.5" customHeight="1">
      <c r="A34" s="96">
        <v>13</v>
      </c>
      <c r="B34" s="163" t="s">
        <v>112</v>
      </c>
      <c r="C34" s="163"/>
      <c r="D34" s="91">
        <f>IF(PKSS!D34="","",PKSS!D34)</f>
        <v>1</v>
      </c>
      <c r="E34" s="91">
        <f>PKSS!E34</f>
        <v>525</v>
      </c>
      <c r="F34" s="91">
        <f>PKSS!F34</f>
        <v>0</v>
      </c>
      <c r="G34" s="91">
        <f>PKSS!G34</f>
        <v>0</v>
      </c>
      <c r="H34" s="91">
        <f>PKSS!H34</f>
        <v>487</v>
      </c>
      <c r="I34" s="91">
        <f>PKSS!I34</f>
        <v>487</v>
      </c>
      <c r="J34" s="91">
        <f>PKSS!K34</f>
        <v>1012</v>
      </c>
      <c r="K34" s="91">
        <f>PKSS!N34</f>
        <v>710</v>
      </c>
      <c r="L34" s="91">
        <f>RESNER!L79</f>
        <v>49</v>
      </c>
      <c r="M34" s="91">
        <f>PKSS!S34</f>
        <v>302</v>
      </c>
      <c r="N34" s="92"/>
      <c r="O34" s="91">
        <f>PKSS!T34</f>
        <v>0</v>
      </c>
      <c r="P34" s="91">
        <f>PKSS!U34</f>
        <v>0</v>
      </c>
    </row>
    <row r="35" spans="1:16" ht="19.5" customHeight="1">
      <c r="A35" s="160" t="s">
        <v>113</v>
      </c>
      <c r="B35" s="160"/>
      <c r="C35" s="160"/>
      <c r="D35" s="94">
        <f>IF(PKSS!D35="","",PKSS!D35)</f>
        <v>4</v>
      </c>
      <c r="E35" s="94">
        <f>PKSS!E35</f>
        <v>1537</v>
      </c>
      <c r="F35" s="94">
        <f>PKSS!F35</f>
        <v>15</v>
      </c>
      <c r="G35" s="94">
        <f>PKSS!G35</f>
        <v>24</v>
      </c>
      <c r="H35" s="94">
        <f>PKSS!H35</f>
        <v>2604</v>
      </c>
      <c r="I35" s="94">
        <f>PKSS!I35</f>
        <v>2490</v>
      </c>
      <c r="J35" s="94">
        <f>PKSS!K35</f>
        <v>4141</v>
      </c>
      <c r="K35" s="94">
        <f>PKSS!N35</f>
        <v>2769</v>
      </c>
      <c r="L35" s="94">
        <f>RESNER!L80</f>
        <v>220</v>
      </c>
      <c r="M35" s="94">
        <f>PKSS!S35</f>
        <v>1372</v>
      </c>
      <c r="N35" s="94">
        <f>SUM(N33:N34)</f>
        <v>0</v>
      </c>
      <c r="O35" s="94">
        <f>PKSS!T35</f>
        <v>18</v>
      </c>
      <c r="P35" s="94">
        <f>PKSS!U35</f>
        <v>28</v>
      </c>
    </row>
    <row r="36" spans="1:16" ht="19.5" customHeight="1">
      <c r="A36" s="96">
        <v>14</v>
      </c>
      <c r="B36" s="163" t="s">
        <v>114</v>
      </c>
      <c r="C36" s="163"/>
      <c r="D36" s="91">
        <f>IF(PKSS!D36="","",PKSS!D36)</f>
      </c>
      <c r="E36" s="91">
        <f>PKSS!E36</f>
        <v>0</v>
      </c>
      <c r="F36" s="91">
        <f>PKSS!F36</f>
        <v>0</v>
      </c>
      <c r="G36" s="91">
        <f>PKSS!G36</f>
        <v>0</v>
      </c>
      <c r="H36" s="91">
        <f>PKSS!H36</f>
        <v>0</v>
      </c>
      <c r="I36" s="91">
        <f>PKSS!I36</f>
        <v>0</v>
      </c>
      <c r="J36" s="91">
        <f>PKSS!K36</f>
        <v>0</v>
      </c>
      <c r="K36" s="91">
        <f>PKSS!N36</f>
        <v>0</v>
      </c>
      <c r="L36" s="91">
        <f>RESNER!L81</f>
        <v>0</v>
      </c>
      <c r="M36" s="91">
        <f>PKSS!S36</f>
        <v>0</v>
      </c>
      <c r="N36" s="92"/>
      <c r="O36" s="91">
        <f>PKSS!T36</f>
        <v>0</v>
      </c>
      <c r="P36" s="91">
        <f>PKSS!U36</f>
        <v>0</v>
      </c>
    </row>
    <row r="37" spans="1:16" ht="19.5" customHeight="1">
      <c r="A37" s="96">
        <v>15</v>
      </c>
      <c r="B37" s="163" t="s">
        <v>115</v>
      </c>
      <c r="C37" s="163"/>
      <c r="D37" s="91">
        <f>IF(PKSS!D37="","",PKSS!D37)</f>
        <v>1</v>
      </c>
      <c r="E37" s="91">
        <f>PKSS!E37</f>
        <v>0</v>
      </c>
      <c r="F37" s="91">
        <f>PKSS!F37</f>
        <v>0</v>
      </c>
      <c r="G37" s="91">
        <f>PKSS!G37</f>
        <v>0</v>
      </c>
      <c r="H37" s="91">
        <f>PKSS!H37</f>
        <v>1</v>
      </c>
      <c r="I37" s="91">
        <f>PKSS!I37</f>
        <v>1</v>
      </c>
      <c r="J37" s="91">
        <f>PKSS!K37</f>
        <v>1</v>
      </c>
      <c r="K37" s="91">
        <f>PKSS!N37</f>
        <v>1</v>
      </c>
      <c r="L37" s="91">
        <f>RESNER!L82</f>
        <v>0</v>
      </c>
      <c r="M37" s="91">
        <f>PKSS!S37</f>
        <v>0</v>
      </c>
      <c r="N37" s="92"/>
      <c r="O37" s="91">
        <f>PKSS!T37</f>
        <v>0</v>
      </c>
      <c r="P37" s="91">
        <f>PKSS!U37</f>
        <v>0</v>
      </c>
    </row>
    <row r="38" spans="1:16" ht="19.5" customHeight="1">
      <c r="A38" s="160" t="s">
        <v>116</v>
      </c>
      <c r="B38" s="160"/>
      <c r="C38" s="160"/>
      <c r="D38" s="94">
        <f>IF(PKSS!D38="","",PKSS!D38)</f>
        <v>1</v>
      </c>
      <c r="E38" s="94">
        <f>PKSS!E38</f>
        <v>0</v>
      </c>
      <c r="F38" s="94">
        <f>PKSS!F38</f>
        <v>0</v>
      </c>
      <c r="G38" s="94">
        <f>PKSS!G38</f>
        <v>0</v>
      </c>
      <c r="H38" s="94">
        <f>PKSS!H38</f>
        <v>1</v>
      </c>
      <c r="I38" s="94">
        <f>PKSS!I38</f>
        <v>1</v>
      </c>
      <c r="J38" s="94">
        <f>PKSS!K38</f>
        <v>1</v>
      </c>
      <c r="K38" s="94">
        <f>PKSS!N38</f>
        <v>1</v>
      </c>
      <c r="L38" s="94">
        <f>RESNER!L83</f>
        <v>0</v>
      </c>
      <c r="M38" s="94">
        <f>PKSS!S38</f>
        <v>0</v>
      </c>
      <c r="N38" s="94">
        <f>SUM(N36:N37)</f>
        <v>0</v>
      </c>
      <c r="O38" s="94">
        <f>PKSS!T38</f>
        <v>0</v>
      </c>
      <c r="P38" s="94">
        <f>PKSS!U38</f>
        <v>0</v>
      </c>
    </row>
    <row r="39" spans="1:16" ht="19.5" customHeight="1">
      <c r="A39" s="96">
        <v>16</v>
      </c>
      <c r="B39" s="163" t="s">
        <v>117</v>
      </c>
      <c r="C39" s="163"/>
      <c r="D39" s="91">
        <f>IF(PKSS!D39="","",PKSS!D39)</f>
      </c>
      <c r="E39" s="91">
        <f>PKSS!E39</f>
        <v>0</v>
      </c>
      <c r="F39" s="91">
        <f>PKSS!F39</f>
        <v>0</v>
      </c>
      <c r="G39" s="91">
        <f>PKSS!G39</f>
        <v>0</v>
      </c>
      <c r="H39" s="91">
        <f>PKSS!H39</f>
        <v>0</v>
      </c>
      <c r="I39" s="91">
        <f>PKSS!I39</f>
        <v>0</v>
      </c>
      <c r="J39" s="91">
        <f>PKSS!K39</f>
        <v>0</v>
      </c>
      <c r="K39" s="91">
        <f>PKSS!N39</f>
        <v>0</v>
      </c>
      <c r="L39" s="91">
        <f>RESNER!L84</f>
        <v>0</v>
      </c>
      <c r="M39" s="91">
        <f>PKSS!S39</f>
        <v>0</v>
      </c>
      <c r="N39" s="92"/>
      <c r="O39" s="91">
        <f>PKSS!T39</f>
        <v>0</v>
      </c>
      <c r="P39" s="91">
        <f>PKSS!U39</f>
        <v>0</v>
      </c>
    </row>
    <row r="40" spans="1:16" ht="19.5" customHeight="1">
      <c r="A40" s="160" t="s">
        <v>118</v>
      </c>
      <c r="B40" s="160"/>
      <c r="C40" s="160"/>
      <c r="D40" s="94">
        <f>IF(PKSS!D40="","",PKSS!D40)</f>
      </c>
      <c r="E40" s="94">
        <f>PKSS!E40</f>
        <v>0</v>
      </c>
      <c r="F40" s="94">
        <f>PKSS!F40</f>
        <v>0</v>
      </c>
      <c r="G40" s="94">
        <f>PKSS!G40</f>
        <v>0</v>
      </c>
      <c r="H40" s="94">
        <f>PKSS!H40</f>
        <v>0</v>
      </c>
      <c r="I40" s="94">
        <f>PKSS!I40</f>
        <v>0</v>
      </c>
      <c r="J40" s="94">
        <f>PKSS!K40</f>
        <v>0</v>
      </c>
      <c r="K40" s="94">
        <f>PKSS!N40</f>
        <v>0</v>
      </c>
      <c r="L40" s="94">
        <f>RESNER!L85</f>
        <v>0</v>
      </c>
      <c r="M40" s="94">
        <f>PKSS!S40</f>
        <v>0</v>
      </c>
      <c r="N40" s="94">
        <f>SUM(N39:N39)</f>
        <v>0</v>
      </c>
      <c r="O40" s="94">
        <f>PKSS!T40</f>
        <v>0</v>
      </c>
      <c r="P40" s="94">
        <f>PKSS!U40</f>
        <v>0</v>
      </c>
    </row>
    <row r="41" spans="1:16" ht="19.5" customHeight="1">
      <c r="A41" s="162" t="s">
        <v>119</v>
      </c>
      <c r="B41" s="162"/>
      <c r="C41" s="162"/>
      <c r="D41" s="97">
        <f>IF(PKSS!D41="","",PKSS!D41)</f>
        <v>4</v>
      </c>
      <c r="E41" s="97">
        <f>PKSS!E41</f>
        <v>1537</v>
      </c>
      <c r="F41" s="97">
        <f>PKSS!F41</f>
        <v>15</v>
      </c>
      <c r="G41" s="97">
        <f>PKSS!G41</f>
        <v>24</v>
      </c>
      <c r="H41" s="97">
        <f>PKSS!H41</f>
        <v>2605</v>
      </c>
      <c r="I41" s="97">
        <f>PKSS!I41</f>
        <v>2491</v>
      </c>
      <c r="J41" s="97">
        <f>PKSS!K41</f>
        <v>4142</v>
      </c>
      <c r="K41" s="97">
        <f>PKSS!N41</f>
        <v>2770</v>
      </c>
      <c r="L41" s="97">
        <f>RESNER!L86</f>
        <v>220</v>
      </c>
      <c r="M41" s="97">
        <f>PKSS!S41</f>
        <v>1372</v>
      </c>
      <c r="N41" s="97">
        <f>SUM(N35,N38,N40)</f>
        <v>0</v>
      </c>
      <c r="O41" s="97">
        <f>PKSS!T41</f>
        <v>18</v>
      </c>
      <c r="P41" s="97">
        <f>PKSS!U41</f>
        <v>28</v>
      </c>
    </row>
    <row r="42" spans="1:16" ht="19.5" customHeight="1">
      <c r="A42" s="96">
        <v>17</v>
      </c>
      <c r="B42" s="163" t="s">
        <v>120</v>
      </c>
      <c r="C42" s="163"/>
      <c r="D42" s="91">
        <f>IF(PKSS!D42="","",PKSS!D42)</f>
        <v>4</v>
      </c>
      <c r="E42" s="91">
        <f>PKSS!E42</f>
        <v>464</v>
      </c>
      <c r="F42" s="91">
        <f>PKSS!F42</f>
        <v>0</v>
      </c>
      <c r="G42" s="91">
        <f>PKSS!G42</f>
        <v>0</v>
      </c>
      <c r="H42" s="91">
        <f>PKSS!H42</f>
        <v>1147</v>
      </c>
      <c r="I42" s="91">
        <f>PKSS!I42</f>
        <v>1147</v>
      </c>
      <c r="J42" s="91">
        <f>PKSS!K42</f>
        <v>1611</v>
      </c>
      <c r="K42" s="91">
        <f>PKSS!N42</f>
        <v>1131</v>
      </c>
      <c r="L42" s="91">
        <f>RESNER!L87</f>
        <v>102</v>
      </c>
      <c r="M42" s="91">
        <f>PKSS!S42</f>
        <v>480</v>
      </c>
      <c r="N42" s="92"/>
      <c r="O42" s="91">
        <f>PKSS!T42</f>
        <v>0</v>
      </c>
      <c r="P42" s="91">
        <f>PKSS!U42</f>
        <v>0</v>
      </c>
    </row>
    <row r="43" spans="1:16" ht="19.5" customHeight="1">
      <c r="A43" s="96">
        <v>18</v>
      </c>
      <c r="B43" s="163" t="s">
        <v>121</v>
      </c>
      <c r="C43" s="163"/>
      <c r="D43" s="91">
        <f>IF(PKSS!D43="","",PKSS!D43)</f>
        <v>1</v>
      </c>
      <c r="E43" s="91">
        <f>PKSS!E43</f>
        <v>168</v>
      </c>
      <c r="F43" s="91">
        <f>PKSS!F43</f>
        <v>0</v>
      </c>
      <c r="G43" s="91">
        <f>PKSS!G43</f>
        <v>0</v>
      </c>
      <c r="H43" s="91">
        <f>PKSS!H43</f>
        <v>338</v>
      </c>
      <c r="I43" s="91">
        <f>PKSS!I43</f>
        <v>338</v>
      </c>
      <c r="J43" s="91">
        <f>PKSS!K43</f>
        <v>506</v>
      </c>
      <c r="K43" s="91">
        <f>PKSS!N43</f>
        <v>379</v>
      </c>
      <c r="L43" s="91">
        <f>RESNER!L88</f>
        <v>0</v>
      </c>
      <c r="M43" s="91">
        <f>PKSS!S43</f>
        <v>127</v>
      </c>
      <c r="N43" s="92"/>
      <c r="O43" s="91">
        <f>PKSS!T43</f>
        <v>0</v>
      </c>
      <c r="P43" s="91">
        <f>PKSS!U43</f>
        <v>0</v>
      </c>
    </row>
    <row r="44" spans="1:16" ht="19.5" customHeight="1">
      <c r="A44" s="96">
        <v>19</v>
      </c>
      <c r="B44" s="163" t="s">
        <v>122</v>
      </c>
      <c r="C44" s="163"/>
      <c r="D44" s="91">
        <f>IF(PKSS!D44="","",PKSS!D44)</f>
      </c>
      <c r="E44" s="91">
        <f>PKSS!E44</f>
        <v>0</v>
      </c>
      <c r="F44" s="91">
        <f>PKSS!F44</f>
        <v>0</v>
      </c>
      <c r="G44" s="91">
        <f>PKSS!G44</f>
        <v>0</v>
      </c>
      <c r="H44" s="91">
        <f>PKSS!H44</f>
        <v>0</v>
      </c>
      <c r="I44" s="91">
        <f>PKSS!I44</f>
        <v>0</v>
      </c>
      <c r="J44" s="91">
        <f>PKSS!K44</f>
        <v>0</v>
      </c>
      <c r="K44" s="91">
        <f>PKSS!N44</f>
        <v>0</v>
      </c>
      <c r="L44" s="91">
        <f>RESNER!L89</f>
        <v>0</v>
      </c>
      <c r="M44" s="91">
        <f>PKSS!S44</f>
        <v>0</v>
      </c>
      <c r="N44" s="92"/>
      <c r="O44" s="91">
        <f>PKSS!T44</f>
        <v>0</v>
      </c>
      <c r="P44" s="91">
        <f>PKSS!U44</f>
        <v>0</v>
      </c>
    </row>
    <row r="45" spans="1:16" ht="19.5" customHeight="1">
      <c r="A45" s="96">
        <v>20</v>
      </c>
      <c r="B45" s="163" t="s">
        <v>123</v>
      </c>
      <c r="C45" s="163"/>
      <c r="D45" s="91">
        <f>IF(PKSS!D45="","",PKSS!D45)</f>
        <v>1</v>
      </c>
      <c r="E45" s="91">
        <f>PKSS!E45</f>
        <v>3</v>
      </c>
      <c r="F45" s="91">
        <f>PKSS!F45</f>
        <v>0</v>
      </c>
      <c r="G45" s="91">
        <f>PKSS!G45</f>
        <v>0</v>
      </c>
      <c r="H45" s="91">
        <f>PKSS!H45</f>
        <v>8</v>
      </c>
      <c r="I45" s="91">
        <f>PKSS!I45</f>
        <v>8</v>
      </c>
      <c r="J45" s="91">
        <f>PKSS!K45</f>
        <v>11</v>
      </c>
      <c r="K45" s="91">
        <f>PKSS!N45</f>
        <v>11</v>
      </c>
      <c r="L45" s="91">
        <f>RESNER!L90</f>
        <v>0</v>
      </c>
      <c r="M45" s="91">
        <f>PKSS!S45</f>
        <v>0</v>
      </c>
      <c r="N45" s="92"/>
      <c r="O45" s="91">
        <f>PKSS!T45</f>
        <v>0</v>
      </c>
      <c r="P45" s="91">
        <f>PKSS!U45</f>
        <v>0</v>
      </c>
    </row>
    <row r="46" spans="1:16" ht="19.5" customHeight="1">
      <c r="A46" s="96">
        <v>21</v>
      </c>
      <c r="B46" s="163" t="s">
        <v>124</v>
      </c>
      <c r="C46" s="163"/>
      <c r="D46" s="91">
        <f>IF(PKSS!D46="","",PKSS!D46)</f>
      </c>
      <c r="E46" s="91">
        <f>PKSS!E46</f>
        <v>0</v>
      </c>
      <c r="F46" s="91">
        <f>PKSS!F46</f>
        <v>0</v>
      </c>
      <c r="G46" s="91">
        <f>PKSS!G46</f>
        <v>0</v>
      </c>
      <c r="H46" s="91">
        <f>PKSS!H46</f>
        <v>3007</v>
      </c>
      <c r="I46" s="91">
        <f>PKSS!I46</f>
        <v>3007</v>
      </c>
      <c r="J46" s="91">
        <f>PKSS!K46</f>
        <v>3007</v>
      </c>
      <c r="K46" s="91">
        <f>PKSS!N46</f>
        <v>3007</v>
      </c>
      <c r="L46" s="91">
        <f>RESNER!L91</f>
        <v>0</v>
      </c>
      <c r="M46" s="91">
        <f>PKSS!S46</f>
        <v>0</v>
      </c>
      <c r="N46" s="92"/>
      <c r="O46" s="91">
        <f>PKSS!T46</f>
        <v>0</v>
      </c>
      <c r="P46" s="91">
        <f>PKSS!U46</f>
        <v>0</v>
      </c>
    </row>
    <row r="47" spans="1:16" ht="19.5" customHeight="1">
      <c r="A47" s="160" t="s">
        <v>125</v>
      </c>
      <c r="B47" s="160"/>
      <c r="C47" s="160"/>
      <c r="D47" s="94">
        <f>IF(PKSS!D47="","",PKSS!D47)</f>
        <v>4</v>
      </c>
      <c r="E47" s="94">
        <f>PKSS!E47</f>
        <v>635</v>
      </c>
      <c r="F47" s="94">
        <f>PKSS!F47</f>
        <v>0</v>
      </c>
      <c r="G47" s="94">
        <f>PKSS!G47</f>
        <v>0</v>
      </c>
      <c r="H47" s="94">
        <f>PKSS!H47</f>
        <v>4500</v>
      </c>
      <c r="I47" s="94">
        <f>PKSS!I47</f>
        <v>4500</v>
      </c>
      <c r="J47" s="94">
        <f>PKSS!K47</f>
        <v>5135</v>
      </c>
      <c r="K47" s="94">
        <f>PKSS!N47</f>
        <v>4528</v>
      </c>
      <c r="L47" s="94">
        <f>RESNER!L92</f>
        <v>102</v>
      </c>
      <c r="M47" s="94">
        <f>PKSS!S47</f>
        <v>607</v>
      </c>
      <c r="N47" s="94">
        <f>SUM(N42:N46)</f>
        <v>0</v>
      </c>
      <c r="O47" s="94">
        <f>PKSS!T47</f>
        <v>0</v>
      </c>
      <c r="P47" s="94">
        <f>PKSS!U47</f>
        <v>0</v>
      </c>
    </row>
    <row r="48" spans="1:16" ht="19.5" customHeight="1">
      <c r="A48" s="160" t="s">
        <v>126</v>
      </c>
      <c r="B48" s="160"/>
      <c r="C48" s="160"/>
      <c r="D48" s="94">
        <f>IF(PKSS!D48="","",PKSS!D48)</f>
        <v>4</v>
      </c>
      <c r="E48" s="94">
        <f>PKSS!E48</f>
        <v>2172</v>
      </c>
      <c r="F48" s="94">
        <f>PKSS!F48</f>
        <v>15</v>
      </c>
      <c r="G48" s="94">
        <f>PKSS!G48</f>
        <v>24</v>
      </c>
      <c r="H48" s="94">
        <f>PKSS!H48</f>
        <v>7105</v>
      </c>
      <c r="I48" s="94">
        <f>PKSS!I48</f>
        <v>6991</v>
      </c>
      <c r="J48" s="94">
        <f>PKSS!K48</f>
        <v>9277</v>
      </c>
      <c r="K48" s="94">
        <f>PKSS!N48</f>
        <v>7298</v>
      </c>
      <c r="L48" s="94">
        <f>RESNER!L93</f>
        <v>322</v>
      </c>
      <c r="M48" s="94">
        <f>PKSS!S48</f>
        <v>1979</v>
      </c>
      <c r="N48" s="94">
        <f>SUM(N41:N46)</f>
        <v>0</v>
      </c>
      <c r="O48" s="94">
        <f>PKSS!T48</f>
        <v>18</v>
      </c>
      <c r="P48" s="94">
        <f>PKSS!U48</f>
        <v>28</v>
      </c>
    </row>
    <row r="50" spans="10:16" ht="15.75" customHeight="1">
      <c r="J50" s="61"/>
      <c r="K50" s="78"/>
      <c r="L50" s="78" t="s">
        <v>127</v>
      </c>
      <c r="M50" s="61"/>
      <c r="N50" s="61"/>
      <c r="O50" s="61"/>
      <c r="P50" s="61"/>
    </row>
    <row r="51" spans="10:16" ht="15.75" customHeight="1">
      <c r="J51" s="159" t="s">
        <v>161</v>
      </c>
      <c r="K51" s="159"/>
      <c r="L51" s="161" t="str">
        <f>PKSS!AK51</f>
        <v>Nedeljko Bodiroga</v>
      </c>
      <c r="M51" s="161"/>
      <c r="N51" s="161"/>
      <c r="O51" s="161"/>
      <c r="P51" s="161"/>
    </row>
    <row r="52" spans="10:16" ht="15.75" customHeight="1">
      <c r="J52" s="59"/>
      <c r="K52" s="59"/>
      <c r="L52" s="59"/>
      <c r="M52" s="59"/>
      <c r="N52" s="59"/>
      <c r="O52" s="59"/>
      <c r="P52" s="59"/>
    </row>
    <row r="53" spans="10:16" ht="15.75" customHeight="1">
      <c r="J53" s="59"/>
      <c r="K53" s="59"/>
      <c r="L53" s="59"/>
      <c r="M53" s="59"/>
      <c r="N53" s="59"/>
      <c r="O53" s="59"/>
      <c r="P53" s="59"/>
    </row>
    <row r="54" spans="10:16" ht="15.75" customHeight="1">
      <c r="J54" s="61"/>
      <c r="K54" s="80"/>
      <c r="L54" s="80" t="s">
        <v>50</v>
      </c>
      <c r="M54" s="59"/>
      <c r="N54" s="59"/>
      <c r="O54" s="59"/>
      <c r="P54" s="59"/>
    </row>
  </sheetData>
  <sheetProtection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54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59" customWidth="1"/>
    <col min="2" max="2" width="43.28125" style="59" customWidth="1"/>
    <col min="3" max="3" width="9.8515625" style="59" customWidth="1"/>
    <col min="4" max="9" width="11.7109375" style="59" customWidth="1"/>
    <col min="10" max="10" width="12.28125" style="59" customWidth="1"/>
    <col min="11" max="11" width="9.140625" style="59" customWidth="1"/>
    <col min="12" max="13" width="14.421875" style="59" customWidth="1"/>
    <col min="14" max="16384" width="9.140625" style="59" customWidth="1"/>
  </cols>
  <sheetData>
    <row r="1" spans="1:11" ht="33" customHeight="1">
      <c r="A1" s="182" t="s">
        <v>144</v>
      </c>
      <c r="B1" s="182"/>
      <c r="C1" s="182"/>
      <c r="D1" s="182"/>
      <c r="E1" s="183" t="str">
        <f>+PKSS!A2</f>
        <v>Prekršajni sud u Paraćinu</v>
      </c>
      <c r="F1" s="183"/>
      <c r="G1" s="183"/>
      <c r="H1" s="183"/>
      <c r="I1" s="183"/>
      <c r="J1" s="183"/>
      <c r="K1" s="98"/>
    </row>
    <row r="2" ht="12.75">
      <c r="K2" s="59">
        <f>""</f>
      </c>
    </row>
    <row r="3" spans="1:11" ht="18.75" customHeight="1">
      <c r="A3" s="184" t="s">
        <v>56</v>
      </c>
      <c r="B3" s="184"/>
      <c r="C3" s="184"/>
      <c r="D3" s="184"/>
      <c r="E3" s="184"/>
      <c r="F3" s="184"/>
      <c r="G3" s="184"/>
      <c r="H3" s="184"/>
      <c r="I3" s="184"/>
      <c r="J3" s="184"/>
      <c r="K3" s="99"/>
    </row>
    <row r="4" spans="1:10" ht="30" customHeight="1">
      <c r="A4" s="185" t="s">
        <v>171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3" ht="39.75" customHeight="1">
      <c r="A5" s="169" t="s">
        <v>57</v>
      </c>
      <c r="B5" s="169" t="s">
        <v>58</v>
      </c>
      <c r="C5" s="169"/>
      <c r="D5" s="169" t="s">
        <v>60</v>
      </c>
      <c r="E5" s="169" t="s">
        <v>172</v>
      </c>
      <c r="F5" s="169" t="s">
        <v>173</v>
      </c>
      <c r="G5" s="169" t="s">
        <v>77</v>
      </c>
      <c r="H5" s="169" t="s">
        <v>174</v>
      </c>
      <c r="I5" s="169" t="s">
        <v>175</v>
      </c>
      <c r="J5" s="169" t="s">
        <v>176</v>
      </c>
      <c r="K5" s="86"/>
      <c r="L5" s="181" t="s">
        <v>177</v>
      </c>
      <c r="M5" s="181"/>
    </row>
    <row r="6" spans="1:13" ht="28.5" customHeight="1">
      <c r="A6" s="169"/>
      <c r="B6" s="169" t="s">
        <v>69</v>
      </c>
      <c r="C6" s="169" t="s">
        <v>70</v>
      </c>
      <c r="D6" s="169"/>
      <c r="E6" s="169"/>
      <c r="F6" s="169"/>
      <c r="G6" s="169"/>
      <c r="H6" s="169"/>
      <c r="I6" s="169"/>
      <c r="J6" s="169"/>
      <c r="K6" s="86"/>
      <c r="L6" s="181"/>
      <c r="M6" s="181"/>
    </row>
    <row r="7" spans="1:13" ht="49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86"/>
      <c r="L7" s="100" t="s">
        <v>178</v>
      </c>
      <c r="M7" s="100" t="s">
        <v>179</v>
      </c>
    </row>
    <row r="8" spans="1:13" ht="19.5" customHeight="1">
      <c r="A8" s="178">
        <v>1</v>
      </c>
      <c r="B8" s="179" t="s">
        <v>95</v>
      </c>
      <c r="C8" s="101" t="s">
        <v>96</v>
      </c>
      <c r="D8" s="102">
        <f>+PKSS!E8</f>
        <v>156</v>
      </c>
      <c r="E8" s="103">
        <f>+PKSS!H8</f>
        <v>136</v>
      </c>
      <c r="F8" s="103">
        <f>+PKSS!I8</f>
        <v>124</v>
      </c>
      <c r="G8" s="103">
        <f>+PKSS!N8</f>
        <v>165</v>
      </c>
      <c r="H8" s="103">
        <f>+PKSS!S8</f>
        <v>127</v>
      </c>
      <c r="I8" s="104"/>
      <c r="J8" s="104"/>
      <c r="K8" s="105"/>
      <c r="L8" s="106">
        <f>+PKSS!T8</f>
        <v>0</v>
      </c>
      <c r="M8" s="106">
        <f>+PKSS!U8</f>
        <v>0</v>
      </c>
    </row>
    <row r="9" spans="1:13" ht="19.5" customHeight="1">
      <c r="A9" s="178"/>
      <c r="B9" s="179"/>
      <c r="C9" s="101" t="s">
        <v>97</v>
      </c>
      <c r="D9" s="102">
        <f>+PKSS!E9</f>
        <v>6</v>
      </c>
      <c r="E9" s="103">
        <f>+PKSS!H9</f>
        <v>18</v>
      </c>
      <c r="F9" s="103">
        <f>+PKSS!I9</f>
        <v>15</v>
      </c>
      <c r="G9" s="103">
        <f>+PKSS!N9</f>
        <v>18</v>
      </c>
      <c r="H9" s="103">
        <f>+PKSS!S9</f>
        <v>6</v>
      </c>
      <c r="I9" s="104"/>
      <c r="J9" s="104"/>
      <c r="K9" s="105"/>
      <c r="L9" s="106">
        <f>+PKSS!T9</f>
        <v>0</v>
      </c>
      <c r="M9" s="106">
        <f>+PKSS!U9</f>
        <v>0</v>
      </c>
    </row>
    <row r="10" spans="1:13" ht="19.5" customHeight="1">
      <c r="A10" s="178">
        <v>2</v>
      </c>
      <c r="B10" s="179" t="s">
        <v>98</v>
      </c>
      <c r="C10" s="101" t="s">
        <v>96</v>
      </c>
      <c r="D10" s="102">
        <f>+PKSS!E10</f>
        <v>481</v>
      </c>
      <c r="E10" s="103">
        <f>+PKSS!H10</f>
        <v>1310</v>
      </c>
      <c r="F10" s="103">
        <f>+PKSS!I10</f>
        <v>1243</v>
      </c>
      <c r="G10" s="103">
        <f>+PKSS!N10</f>
        <v>1215</v>
      </c>
      <c r="H10" s="103">
        <f>+PKSS!S10</f>
        <v>576</v>
      </c>
      <c r="I10" s="104"/>
      <c r="J10" s="104"/>
      <c r="K10" s="105"/>
      <c r="L10" s="106">
        <f>+PKSS!T10</f>
        <v>0</v>
      </c>
      <c r="M10" s="106">
        <f>+PKSS!U10</f>
        <v>0</v>
      </c>
    </row>
    <row r="11" spans="1:13" ht="19.5" customHeight="1">
      <c r="A11" s="178"/>
      <c r="B11" s="179"/>
      <c r="C11" s="101" t="s">
        <v>97</v>
      </c>
      <c r="D11" s="102">
        <f>+PKSS!E11</f>
        <v>39</v>
      </c>
      <c r="E11" s="103">
        <f>+PKSS!H11</f>
        <v>35</v>
      </c>
      <c r="F11" s="103">
        <f>+PKSS!I11</f>
        <v>35</v>
      </c>
      <c r="G11" s="103">
        <f>+PKSS!N11</f>
        <v>58</v>
      </c>
      <c r="H11" s="103">
        <f>+PKSS!S11</f>
        <v>16</v>
      </c>
      <c r="I11" s="104"/>
      <c r="J11" s="104"/>
      <c r="K11" s="105"/>
      <c r="L11" s="106">
        <f>+PKSS!T11</f>
        <v>0</v>
      </c>
      <c r="M11" s="106">
        <f>+PKSS!U11</f>
        <v>0</v>
      </c>
    </row>
    <row r="12" spans="1:13" ht="19.5" customHeight="1">
      <c r="A12" s="178">
        <v>3</v>
      </c>
      <c r="B12" s="179" t="s">
        <v>99</v>
      </c>
      <c r="C12" s="101" t="s">
        <v>96</v>
      </c>
      <c r="D12" s="102">
        <f>+PKSS!E12</f>
        <v>30</v>
      </c>
      <c r="E12" s="103">
        <f>+PKSS!H12</f>
        <v>40</v>
      </c>
      <c r="F12" s="103">
        <f>+PKSS!I12</f>
        <v>39</v>
      </c>
      <c r="G12" s="103">
        <f>+PKSS!N12</f>
        <v>37</v>
      </c>
      <c r="H12" s="103">
        <f>+PKSS!S12</f>
        <v>33</v>
      </c>
      <c r="I12" s="104"/>
      <c r="J12" s="104"/>
      <c r="K12" s="105"/>
      <c r="L12" s="106">
        <f>+PKSS!T12</f>
        <v>0</v>
      </c>
      <c r="M12" s="106">
        <f>+PKSS!U12</f>
        <v>0</v>
      </c>
    </row>
    <row r="13" spans="1:13" ht="19.5" customHeight="1">
      <c r="A13" s="178"/>
      <c r="B13" s="179"/>
      <c r="C13" s="101" t="s">
        <v>97</v>
      </c>
      <c r="D13" s="102">
        <f>+PKSS!E13</f>
        <v>2</v>
      </c>
      <c r="E13" s="103">
        <f>+PKSS!H13</f>
        <v>1</v>
      </c>
      <c r="F13" s="103">
        <f>+PKSS!I13</f>
        <v>1</v>
      </c>
      <c r="G13" s="103">
        <f>+PKSS!N13</f>
        <v>1</v>
      </c>
      <c r="H13" s="103">
        <f>+PKSS!S13</f>
        <v>2</v>
      </c>
      <c r="I13" s="104"/>
      <c r="J13" s="104"/>
      <c r="K13" s="105"/>
      <c r="L13" s="106">
        <f>+PKSS!T13</f>
        <v>0</v>
      </c>
      <c r="M13" s="106">
        <f>+PKSS!U13</f>
        <v>0</v>
      </c>
    </row>
    <row r="14" spans="1:13" ht="19.5" customHeight="1">
      <c r="A14" s="178">
        <v>4</v>
      </c>
      <c r="B14" s="179" t="s">
        <v>100</v>
      </c>
      <c r="C14" s="101" t="s">
        <v>96</v>
      </c>
      <c r="D14" s="102">
        <f>+PKSS!E14</f>
        <v>53</v>
      </c>
      <c r="E14" s="103">
        <f>+PKSS!H14</f>
        <v>67</v>
      </c>
      <c r="F14" s="103">
        <f>+PKSS!I14</f>
        <v>60</v>
      </c>
      <c r="G14" s="103">
        <f>+PKSS!N14</f>
        <v>76</v>
      </c>
      <c r="H14" s="103">
        <f>+PKSS!S14</f>
        <v>44</v>
      </c>
      <c r="I14" s="104">
        <v>2</v>
      </c>
      <c r="J14" s="104">
        <v>3</v>
      </c>
      <c r="K14" s="105"/>
      <c r="L14" s="106">
        <f>+PKSS!T14</f>
        <v>0</v>
      </c>
      <c r="M14" s="106">
        <f>+PKSS!U14</f>
        <v>0</v>
      </c>
    </row>
    <row r="15" spans="1:13" ht="19.5" customHeight="1">
      <c r="A15" s="178"/>
      <c r="B15" s="179"/>
      <c r="C15" s="101" t="s">
        <v>97</v>
      </c>
      <c r="D15" s="102">
        <f>+PKSS!E15</f>
        <v>0</v>
      </c>
      <c r="E15" s="103">
        <f>+PKSS!H15</f>
        <v>0</v>
      </c>
      <c r="F15" s="103">
        <f>+PKSS!I15</f>
        <v>0</v>
      </c>
      <c r="G15" s="103">
        <f>+PKSS!N15</f>
        <v>0</v>
      </c>
      <c r="H15" s="103">
        <f>+PKSS!S15</f>
        <v>0</v>
      </c>
      <c r="I15" s="104"/>
      <c r="J15" s="104"/>
      <c r="K15" s="105"/>
      <c r="L15" s="106">
        <f>+PKSS!T15</f>
        <v>0</v>
      </c>
      <c r="M15" s="106">
        <f>+PKSS!U15</f>
        <v>0</v>
      </c>
    </row>
    <row r="16" spans="1:13" ht="19.5" customHeight="1">
      <c r="A16" s="178">
        <v>5</v>
      </c>
      <c r="B16" s="179" t="s">
        <v>101</v>
      </c>
      <c r="C16" s="101" t="s">
        <v>96</v>
      </c>
      <c r="D16" s="102">
        <f>+PKSS!E16</f>
        <v>124</v>
      </c>
      <c r="E16" s="103">
        <f>+PKSS!H16</f>
        <v>121</v>
      </c>
      <c r="F16" s="103">
        <f>+PKSS!I16</f>
        <v>110</v>
      </c>
      <c r="G16" s="103">
        <f>+PKSS!N16</f>
        <v>118</v>
      </c>
      <c r="H16" s="103">
        <f>+PKSS!S16</f>
        <v>127</v>
      </c>
      <c r="I16" s="104">
        <v>32</v>
      </c>
      <c r="J16" s="104">
        <v>41</v>
      </c>
      <c r="K16" s="105"/>
      <c r="L16" s="106">
        <f>+PKSS!T16</f>
        <v>18</v>
      </c>
      <c r="M16" s="106">
        <f>+PKSS!U16</f>
        <v>28</v>
      </c>
    </row>
    <row r="17" spans="1:13" ht="19.5" customHeight="1">
      <c r="A17" s="178"/>
      <c r="B17" s="179"/>
      <c r="C17" s="101" t="s">
        <v>97</v>
      </c>
      <c r="D17" s="102">
        <f>+PKSS!E17</f>
        <v>0</v>
      </c>
      <c r="E17" s="103">
        <f>+PKSS!H17</f>
        <v>0</v>
      </c>
      <c r="F17" s="103">
        <f>+PKSS!I17</f>
        <v>0</v>
      </c>
      <c r="G17" s="103">
        <f>+PKSS!N17</f>
        <v>0</v>
      </c>
      <c r="H17" s="103">
        <f>+PKSS!S17</f>
        <v>0</v>
      </c>
      <c r="I17" s="104"/>
      <c r="J17" s="104"/>
      <c r="K17" s="105"/>
      <c r="L17" s="106">
        <f>+PKSS!T17</f>
        <v>0</v>
      </c>
      <c r="M17" s="106">
        <f>+PKSS!U17</f>
        <v>0</v>
      </c>
    </row>
    <row r="18" spans="1:13" ht="19.5" customHeight="1">
      <c r="A18" s="178">
        <v>6</v>
      </c>
      <c r="B18" s="179" t="s">
        <v>102</v>
      </c>
      <c r="C18" s="101" t="s">
        <v>96</v>
      </c>
      <c r="D18" s="102">
        <f>+PKSS!E18</f>
        <v>15</v>
      </c>
      <c r="E18" s="103">
        <f>+PKSS!H18</f>
        <v>15</v>
      </c>
      <c r="F18" s="103">
        <f>+PKSS!I18</f>
        <v>14</v>
      </c>
      <c r="G18" s="103">
        <f>+PKSS!N18</f>
        <v>14</v>
      </c>
      <c r="H18" s="103">
        <f>+PKSS!S18</f>
        <v>16</v>
      </c>
      <c r="I18" s="104"/>
      <c r="J18" s="104"/>
      <c r="K18" s="105"/>
      <c r="L18" s="106">
        <f>+PKSS!T18</f>
        <v>0</v>
      </c>
      <c r="M18" s="106">
        <f>+PKSS!U18</f>
        <v>0</v>
      </c>
    </row>
    <row r="19" spans="1:13" ht="19.5" customHeight="1">
      <c r="A19" s="178"/>
      <c r="B19" s="179"/>
      <c r="C19" s="101" t="s">
        <v>97</v>
      </c>
      <c r="D19" s="102">
        <f>+PKSS!E19</f>
        <v>0</v>
      </c>
      <c r="E19" s="103">
        <f>+PKSS!H19</f>
        <v>0</v>
      </c>
      <c r="F19" s="103">
        <f>+PKSS!I19</f>
        <v>0</v>
      </c>
      <c r="G19" s="103">
        <f>+PKSS!N19</f>
        <v>0</v>
      </c>
      <c r="H19" s="103">
        <f>+PKSS!S19</f>
        <v>0</v>
      </c>
      <c r="I19" s="104"/>
      <c r="J19" s="104"/>
      <c r="K19" s="105"/>
      <c r="L19" s="106">
        <f>+PKSS!T19</f>
        <v>0</v>
      </c>
      <c r="M19" s="106">
        <f>+PKSS!U19</f>
        <v>0</v>
      </c>
    </row>
    <row r="20" spans="1:13" ht="19.5" customHeight="1">
      <c r="A20" s="178">
        <v>7</v>
      </c>
      <c r="B20" s="179" t="s">
        <v>103</v>
      </c>
      <c r="C20" s="101" t="s">
        <v>96</v>
      </c>
      <c r="D20" s="102">
        <f>+PKSS!E20</f>
        <v>15</v>
      </c>
      <c r="E20" s="103">
        <f>+PKSS!H20</f>
        <v>18</v>
      </c>
      <c r="F20" s="103">
        <f>+PKSS!I20</f>
        <v>16</v>
      </c>
      <c r="G20" s="103">
        <f>+PKSS!N20</f>
        <v>19</v>
      </c>
      <c r="H20" s="103">
        <f>+PKSS!S20</f>
        <v>14</v>
      </c>
      <c r="I20" s="104"/>
      <c r="J20" s="104"/>
      <c r="K20" s="105"/>
      <c r="L20" s="106">
        <f>+PKSS!T20</f>
        <v>0</v>
      </c>
      <c r="M20" s="106">
        <f>+PKSS!U20</f>
        <v>0</v>
      </c>
    </row>
    <row r="21" spans="1:13" ht="19.5" customHeight="1">
      <c r="A21" s="178"/>
      <c r="B21" s="179"/>
      <c r="C21" s="101" t="s">
        <v>97</v>
      </c>
      <c r="D21" s="102">
        <f>+PKSS!E21</f>
        <v>0</v>
      </c>
      <c r="E21" s="103">
        <f>+PKSS!H21</f>
        <v>0</v>
      </c>
      <c r="F21" s="103">
        <f>+PKSS!I21</f>
        <v>0</v>
      </c>
      <c r="G21" s="103">
        <f>+PKSS!N21</f>
        <v>0</v>
      </c>
      <c r="H21" s="103">
        <f>+PKSS!S21</f>
        <v>0</v>
      </c>
      <c r="I21" s="104"/>
      <c r="J21" s="104"/>
      <c r="K21" s="105"/>
      <c r="L21" s="106">
        <f>+PKSS!T21</f>
        <v>0</v>
      </c>
      <c r="M21" s="106">
        <f>+PKSS!U21</f>
        <v>0</v>
      </c>
    </row>
    <row r="22" spans="1:13" ht="19.5" customHeight="1">
      <c r="A22" s="178">
        <v>8</v>
      </c>
      <c r="B22" s="179" t="s">
        <v>104</v>
      </c>
      <c r="C22" s="101" t="s">
        <v>96</v>
      </c>
      <c r="D22" s="102">
        <f>+PKSS!E22</f>
        <v>8</v>
      </c>
      <c r="E22" s="103">
        <f>+PKSS!H22</f>
        <v>37</v>
      </c>
      <c r="F22" s="103">
        <f>+PKSS!I22</f>
        <v>37</v>
      </c>
      <c r="G22" s="103">
        <f>+PKSS!N22</f>
        <v>22</v>
      </c>
      <c r="H22" s="103">
        <f>+PKSS!S22</f>
        <v>23</v>
      </c>
      <c r="I22" s="104"/>
      <c r="J22" s="104"/>
      <c r="K22" s="105"/>
      <c r="L22" s="106">
        <f>+PKSS!T22</f>
        <v>0</v>
      </c>
      <c r="M22" s="106">
        <f>+PKSS!U22</f>
        <v>0</v>
      </c>
    </row>
    <row r="23" spans="1:13" ht="19.5" customHeight="1">
      <c r="A23" s="178"/>
      <c r="B23" s="179"/>
      <c r="C23" s="101" t="s">
        <v>97</v>
      </c>
      <c r="D23" s="102">
        <f>+PKSS!E23</f>
        <v>0</v>
      </c>
      <c r="E23" s="103">
        <f>+PKSS!H23</f>
        <v>0</v>
      </c>
      <c r="F23" s="103">
        <f>+PKSS!I23</f>
        <v>0</v>
      </c>
      <c r="G23" s="103">
        <f>+PKSS!N23</f>
        <v>0</v>
      </c>
      <c r="H23" s="103">
        <f>+PKSS!S23</f>
        <v>0</v>
      </c>
      <c r="I23" s="104"/>
      <c r="J23" s="104"/>
      <c r="K23" s="105"/>
      <c r="L23" s="106">
        <f>+PKSS!T23</f>
        <v>0</v>
      </c>
      <c r="M23" s="106">
        <f>+PKSS!U23</f>
        <v>0</v>
      </c>
    </row>
    <row r="24" spans="1:13" ht="19.5" customHeight="1">
      <c r="A24" s="178">
        <v>9</v>
      </c>
      <c r="B24" s="179" t="s">
        <v>105</v>
      </c>
      <c r="C24" s="101" t="s">
        <v>96</v>
      </c>
      <c r="D24" s="102">
        <f>+PKSS!E24</f>
        <v>27</v>
      </c>
      <c r="E24" s="103">
        <f>+PKSS!H24</f>
        <v>37</v>
      </c>
      <c r="F24" s="103">
        <f>+PKSS!I24</f>
        <v>37</v>
      </c>
      <c r="G24" s="103">
        <f>+PKSS!N24</f>
        <v>56</v>
      </c>
      <c r="H24" s="103">
        <f>+PKSS!S24</f>
        <v>8</v>
      </c>
      <c r="I24" s="104"/>
      <c r="J24" s="104"/>
      <c r="K24" s="105"/>
      <c r="L24" s="106">
        <f>+PKSS!T24</f>
        <v>0</v>
      </c>
      <c r="M24" s="106">
        <f>+PKSS!U24</f>
        <v>0</v>
      </c>
    </row>
    <row r="25" spans="1:13" ht="19.5" customHeight="1">
      <c r="A25" s="178"/>
      <c r="B25" s="179"/>
      <c r="C25" s="101" t="s">
        <v>97</v>
      </c>
      <c r="D25" s="102">
        <f>+PKSS!E25</f>
        <v>4</v>
      </c>
      <c r="E25" s="103">
        <f>+PKSS!H25</f>
        <v>21</v>
      </c>
      <c r="F25" s="103">
        <f>+PKSS!I25</f>
        <v>21</v>
      </c>
      <c r="G25" s="103">
        <f>+PKSS!N25</f>
        <v>17</v>
      </c>
      <c r="H25" s="103">
        <f>+PKSS!S25</f>
        <v>8</v>
      </c>
      <c r="I25" s="104"/>
      <c r="J25" s="104"/>
      <c r="K25" s="105"/>
      <c r="L25" s="106">
        <f>+PKSS!T25</f>
        <v>0</v>
      </c>
      <c r="M25" s="106">
        <f>+PKSS!U25</f>
        <v>0</v>
      </c>
    </row>
    <row r="26" spans="1:13" ht="19.5" customHeight="1">
      <c r="A26" s="178">
        <v>10</v>
      </c>
      <c r="B26" s="179" t="s">
        <v>106</v>
      </c>
      <c r="C26" s="101" t="s">
        <v>96</v>
      </c>
      <c r="D26" s="102">
        <f>+PKSS!E26</f>
        <v>4</v>
      </c>
      <c r="E26" s="103">
        <f>+PKSS!H26</f>
        <v>12</v>
      </c>
      <c r="F26" s="103">
        <f>+PKSS!I26</f>
        <v>2</v>
      </c>
      <c r="G26" s="103">
        <f>+PKSS!N26</f>
        <v>9</v>
      </c>
      <c r="H26" s="103">
        <f>+PKSS!S26</f>
        <v>7</v>
      </c>
      <c r="I26" s="104"/>
      <c r="J26" s="104"/>
      <c r="K26" s="105"/>
      <c r="L26" s="106">
        <f>+PKSS!T26</f>
        <v>0</v>
      </c>
      <c r="M26" s="106">
        <f>+PKSS!U26</f>
        <v>0</v>
      </c>
    </row>
    <row r="27" spans="1:13" ht="19.5" customHeight="1">
      <c r="A27" s="178"/>
      <c r="B27" s="179"/>
      <c r="C27" s="101" t="s">
        <v>97</v>
      </c>
      <c r="D27" s="102">
        <f>+PKSS!E27</f>
        <v>0</v>
      </c>
      <c r="E27" s="103">
        <f>+PKSS!H27</f>
        <v>0</v>
      </c>
      <c r="F27" s="103">
        <f>+PKSS!I27</f>
        <v>0</v>
      </c>
      <c r="G27" s="103">
        <f>+PKSS!N27</f>
        <v>0</v>
      </c>
      <c r="H27" s="103">
        <f>+PKSS!S27</f>
        <v>0</v>
      </c>
      <c r="I27" s="104"/>
      <c r="J27" s="104"/>
      <c r="K27" s="105"/>
      <c r="L27" s="106">
        <f>+PKSS!T27</f>
        <v>0</v>
      </c>
      <c r="M27" s="106">
        <f>+PKSS!U27</f>
        <v>0</v>
      </c>
    </row>
    <row r="28" spans="1:13" ht="19.5" customHeight="1">
      <c r="A28" s="180" t="s">
        <v>107</v>
      </c>
      <c r="B28" s="180"/>
      <c r="C28" s="107" t="s">
        <v>96</v>
      </c>
      <c r="D28" s="108">
        <f>+PKSS!E28</f>
        <v>913</v>
      </c>
      <c r="E28" s="109">
        <f>+PKSS!H28</f>
        <v>1793</v>
      </c>
      <c r="F28" s="109">
        <f>+PKSS!I28</f>
        <v>1682</v>
      </c>
      <c r="G28" s="109">
        <f>+PKSS!N28</f>
        <v>1731</v>
      </c>
      <c r="H28" s="109">
        <f>+PKSS!S28</f>
        <v>975</v>
      </c>
      <c r="I28" s="109">
        <f>SUM(I8,I10,I12,I14,I16,I18,I20,I22,I24,I26)</f>
        <v>34</v>
      </c>
      <c r="J28" s="109">
        <f>SUM(J8,J10,J12,J14,J16,J18,J20,J22,J24,J26)</f>
        <v>44</v>
      </c>
      <c r="K28" s="110"/>
      <c r="L28" s="109">
        <f>+PKSS!T28</f>
        <v>18</v>
      </c>
      <c r="M28" s="109">
        <f>+PKSS!U28</f>
        <v>28</v>
      </c>
    </row>
    <row r="29" spans="1:13" ht="19.5" customHeight="1">
      <c r="A29" s="180"/>
      <c r="B29" s="180"/>
      <c r="C29" s="107" t="s">
        <v>97</v>
      </c>
      <c r="D29" s="108">
        <f>+PKSS!E29</f>
        <v>51</v>
      </c>
      <c r="E29" s="109">
        <f>+PKSS!H29</f>
        <v>75</v>
      </c>
      <c r="F29" s="109">
        <f>+PKSS!I29</f>
        <v>72</v>
      </c>
      <c r="G29" s="109">
        <f>+PKSS!N29</f>
        <v>94</v>
      </c>
      <c r="H29" s="109">
        <f>+PKSS!S29</f>
        <v>32</v>
      </c>
      <c r="I29" s="109">
        <f>SUM(I9,I11,I13,I15,I17,I19,I21,I23,I25,I27)</f>
        <v>0</v>
      </c>
      <c r="J29" s="109">
        <f>SUM(J9,J11,J13,J15,J17,J19,J21,J23,J25,J27)</f>
        <v>0</v>
      </c>
      <c r="K29" s="110"/>
      <c r="L29" s="109">
        <f>+PKSS!T29</f>
        <v>0</v>
      </c>
      <c r="M29" s="109">
        <f>+PKSS!U29</f>
        <v>0</v>
      </c>
    </row>
    <row r="30" spans="1:13" ht="19.5" customHeight="1">
      <c r="A30" s="111">
        <v>11</v>
      </c>
      <c r="B30" s="175" t="s">
        <v>108</v>
      </c>
      <c r="C30" s="175"/>
      <c r="D30" s="102">
        <f>+PKSS!E30</f>
        <v>0</v>
      </c>
      <c r="E30" s="103">
        <f>+PKSS!H30</f>
        <v>0</v>
      </c>
      <c r="F30" s="103">
        <f>+PKSS!I30</f>
        <v>0</v>
      </c>
      <c r="G30" s="103">
        <f>+PKSS!N30</f>
        <v>0</v>
      </c>
      <c r="H30" s="103">
        <f>+PKSS!S30</f>
        <v>0</v>
      </c>
      <c r="I30" s="104"/>
      <c r="J30" s="104"/>
      <c r="K30" s="105"/>
      <c r="L30" s="106">
        <f>+PKSS!T30</f>
        <v>0</v>
      </c>
      <c r="M30" s="106">
        <f>+PKSS!U30</f>
        <v>0</v>
      </c>
    </row>
    <row r="31" spans="1:13" ht="19.5" customHeight="1">
      <c r="A31" s="177" t="s">
        <v>109</v>
      </c>
      <c r="B31" s="177"/>
      <c r="C31" s="177"/>
      <c r="D31" s="108">
        <f>+PKSS!E31</f>
        <v>964</v>
      </c>
      <c r="E31" s="109">
        <f>+PKSS!H31</f>
        <v>1868</v>
      </c>
      <c r="F31" s="109">
        <f>+PKSS!I31</f>
        <v>1754</v>
      </c>
      <c r="G31" s="109">
        <f>+PKSS!N31</f>
        <v>1825</v>
      </c>
      <c r="H31" s="109">
        <f>+PKSS!S31</f>
        <v>1007</v>
      </c>
      <c r="I31" s="109">
        <f>SUM(I28:I30)</f>
        <v>34</v>
      </c>
      <c r="J31" s="109">
        <f>SUM(J28:J30)</f>
        <v>44</v>
      </c>
      <c r="K31" s="110"/>
      <c r="L31" s="109">
        <f>+PKSS!T31</f>
        <v>18</v>
      </c>
      <c r="M31" s="109">
        <f>+PKSS!U31</f>
        <v>28</v>
      </c>
    </row>
    <row r="32" spans="1:13" ht="19.5" customHeight="1">
      <c r="A32" s="111">
        <v>12</v>
      </c>
      <c r="B32" s="175" t="s">
        <v>110</v>
      </c>
      <c r="C32" s="175"/>
      <c r="D32" s="102">
        <f>+PKSS!E32</f>
        <v>48</v>
      </c>
      <c r="E32" s="103">
        <f>+PKSS!H32</f>
        <v>249</v>
      </c>
      <c r="F32" s="103">
        <f>+PKSS!I32</f>
        <v>249</v>
      </c>
      <c r="G32" s="103">
        <f>+PKSS!N32</f>
        <v>234</v>
      </c>
      <c r="H32" s="103">
        <f>+PKSS!S32</f>
        <v>63</v>
      </c>
      <c r="I32" s="104"/>
      <c r="J32" s="104"/>
      <c r="K32" s="105"/>
      <c r="L32" s="106">
        <f>+PKSS!T32</f>
        <v>0</v>
      </c>
      <c r="M32" s="106">
        <f>+PKSS!U32</f>
        <v>0</v>
      </c>
    </row>
    <row r="33" spans="1:13" ht="19.5" customHeight="1">
      <c r="A33" s="177" t="s">
        <v>111</v>
      </c>
      <c r="B33" s="177"/>
      <c r="C33" s="177"/>
      <c r="D33" s="108">
        <f>+PKSS!E33</f>
        <v>1012</v>
      </c>
      <c r="E33" s="109">
        <f>+PKSS!H33</f>
        <v>2117</v>
      </c>
      <c r="F33" s="109">
        <f>+PKSS!I33</f>
        <v>2003</v>
      </c>
      <c r="G33" s="109">
        <f>+PKSS!N33</f>
        <v>2059</v>
      </c>
      <c r="H33" s="109">
        <f>+PKSS!S33</f>
        <v>1070</v>
      </c>
      <c r="I33" s="109">
        <f>SUM(I31:I32)</f>
        <v>34</v>
      </c>
      <c r="J33" s="109">
        <f>SUM(J31:J32)</f>
        <v>44</v>
      </c>
      <c r="K33" s="110"/>
      <c r="L33" s="109">
        <f>+PKSS!T33</f>
        <v>18</v>
      </c>
      <c r="M33" s="109">
        <f>+PKSS!U33</f>
        <v>28</v>
      </c>
    </row>
    <row r="34" spans="1:13" ht="19.5" customHeight="1">
      <c r="A34" s="111">
        <v>13</v>
      </c>
      <c r="B34" s="175" t="s">
        <v>112</v>
      </c>
      <c r="C34" s="175"/>
      <c r="D34" s="102">
        <f>+PKSS!E34</f>
        <v>525</v>
      </c>
      <c r="E34" s="103">
        <f>+PKSS!H34</f>
        <v>487</v>
      </c>
      <c r="F34" s="103">
        <f>+PKSS!I34</f>
        <v>487</v>
      </c>
      <c r="G34" s="103">
        <f>+PKSS!N34</f>
        <v>710</v>
      </c>
      <c r="H34" s="103">
        <f>+PKSS!S34</f>
        <v>302</v>
      </c>
      <c r="I34" s="104"/>
      <c r="J34" s="104"/>
      <c r="K34" s="105"/>
      <c r="L34" s="106">
        <f>+PKSS!T34</f>
        <v>0</v>
      </c>
      <c r="M34" s="106">
        <f>+PKSS!U34</f>
        <v>0</v>
      </c>
    </row>
    <row r="35" spans="1:13" ht="19.5" customHeight="1">
      <c r="A35" s="176" t="s">
        <v>113</v>
      </c>
      <c r="B35" s="176"/>
      <c r="C35" s="176"/>
      <c r="D35" s="108">
        <f>+PKSS!E35</f>
        <v>1537</v>
      </c>
      <c r="E35" s="109">
        <f>+PKSS!H35</f>
        <v>2604</v>
      </c>
      <c r="F35" s="109">
        <f>+PKSS!I35</f>
        <v>2490</v>
      </c>
      <c r="G35" s="109">
        <f>+PKSS!N35</f>
        <v>2769</v>
      </c>
      <c r="H35" s="109">
        <f>+PKSS!S35</f>
        <v>1372</v>
      </c>
      <c r="I35" s="109">
        <f>SUM(I33:I34)</f>
        <v>34</v>
      </c>
      <c r="J35" s="109">
        <f>SUM(J33:J34)</f>
        <v>44</v>
      </c>
      <c r="K35" s="110"/>
      <c r="L35" s="109">
        <f>+PKSS!T35</f>
        <v>18</v>
      </c>
      <c r="M35" s="109">
        <f>+PKSS!U35</f>
        <v>28</v>
      </c>
    </row>
    <row r="36" spans="1:13" ht="19.5" customHeight="1">
      <c r="A36" s="111">
        <v>14</v>
      </c>
      <c r="B36" s="175" t="s">
        <v>114</v>
      </c>
      <c r="C36" s="175"/>
      <c r="D36" s="102">
        <f>+PKSS!E36</f>
        <v>0</v>
      </c>
      <c r="E36" s="103">
        <f>+PKSS!H36</f>
        <v>0</v>
      </c>
      <c r="F36" s="103">
        <f>+PKSS!I36</f>
        <v>0</v>
      </c>
      <c r="G36" s="103">
        <f>+PKSS!N36</f>
        <v>0</v>
      </c>
      <c r="H36" s="103">
        <f>+PKSS!S36</f>
        <v>0</v>
      </c>
      <c r="I36" s="104"/>
      <c r="J36" s="104"/>
      <c r="K36" s="105"/>
      <c r="L36" s="106">
        <f>+PKSS!T36</f>
        <v>0</v>
      </c>
      <c r="M36" s="106">
        <f>+PKSS!U36</f>
        <v>0</v>
      </c>
    </row>
    <row r="37" spans="1:13" ht="19.5" customHeight="1">
      <c r="A37" s="111">
        <v>15</v>
      </c>
      <c r="B37" s="175" t="s">
        <v>115</v>
      </c>
      <c r="C37" s="175"/>
      <c r="D37" s="102">
        <f>+PKSS!E37</f>
        <v>0</v>
      </c>
      <c r="E37" s="103">
        <f>+PKSS!H37</f>
        <v>1</v>
      </c>
      <c r="F37" s="103">
        <f>+PKSS!I37</f>
        <v>1</v>
      </c>
      <c r="G37" s="103">
        <f>+PKSS!N37</f>
        <v>1</v>
      </c>
      <c r="H37" s="103">
        <f>+PKSS!S37</f>
        <v>0</v>
      </c>
      <c r="I37" s="104"/>
      <c r="J37" s="104"/>
      <c r="K37" s="105"/>
      <c r="L37" s="106">
        <f>+PKSS!T37</f>
        <v>0</v>
      </c>
      <c r="M37" s="106">
        <f>+PKSS!U37</f>
        <v>0</v>
      </c>
    </row>
    <row r="38" spans="1:13" ht="19.5" customHeight="1">
      <c r="A38" s="176" t="s">
        <v>116</v>
      </c>
      <c r="B38" s="176"/>
      <c r="C38" s="176"/>
      <c r="D38" s="108">
        <f>+PKSS!E38</f>
        <v>0</v>
      </c>
      <c r="E38" s="109">
        <f>+PKSS!H38</f>
        <v>1</v>
      </c>
      <c r="F38" s="109">
        <f>+PKSS!I38</f>
        <v>1</v>
      </c>
      <c r="G38" s="109">
        <f>+PKSS!N38</f>
        <v>1</v>
      </c>
      <c r="H38" s="109">
        <f>+PKSS!S38</f>
        <v>0</v>
      </c>
      <c r="I38" s="109">
        <f>SUM(I36:I37)</f>
        <v>0</v>
      </c>
      <c r="J38" s="109">
        <f>SUM(J36:J37)</f>
        <v>0</v>
      </c>
      <c r="K38" s="110"/>
      <c r="L38" s="109">
        <f>+PKSS!T38</f>
        <v>0</v>
      </c>
      <c r="M38" s="109">
        <f>+PKSS!U38</f>
        <v>0</v>
      </c>
    </row>
    <row r="39" spans="1:13" ht="19.5" customHeight="1">
      <c r="A39" s="111">
        <v>16</v>
      </c>
      <c r="B39" s="175" t="s">
        <v>117</v>
      </c>
      <c r="C39" s="175"/>
      <c r="D39" s="102">
        <f>+PKSS!E39</f>
        <v>0</v>
      </c>
      <c r="E39" s="103">
        <f>+PKSS!H39</f>
        <v>0</v>
      </c>
      <c r="F39" s="103">
        <f>+PKSS!I39</f>
        <v>0</v>
      </c>
      <c r="G39" s="103">
        <f>+PKSS!N39</f>
        <v>0</v>
      </c>
      <c r="H39" s="103">
        <f>+PKSS!S39</f>
        <v>0</v>
      </c>
      <c r="I39" s="104"/>
      <c r="J39" s="104"/>
      <c r="K39" s="105"/>
      <c r="L39" s="106">
        <f>+PKSS!T39</f>
        <v>0</v>
      </c>
      <c r="M39" s="106">
        <f>+PKSS!U39</f>
        <v>0</v>
      </c>
    </row>
    <row r="40" spans="1:13" ht="19.5" customHeight="1">
      <c r="A40" s="176" t="s">
        <v>118</v>
      </c>
      <c r="B40" s="176"/>
      <c r="C40" s="176"/>
      <c r="D40" s="108">
        <f>+PKSS!E40</f>
        <v>0</v>
      </c>
      <c r="E40" s="109">
        <f>+PKSS!H40</f>
        <v>0</v>
      </c>
      <c r="F40" s="109">
        <f>+PKSS!I40</f>
        <v>0</v>
      </c>
      <c r="G40" s="109">
        <f>+PKSS!N40</f>
        <v>0</v>
      </c>
      <c r="H40" s="109">
        <f>+PKSS!S40</f>
        <v>0</v>
      </c>
      <c r="I40" s="109">
        <f>SUM(I39:I39)</f>
        <v>0</v>
      </c>
      <c r="J40" s="109">
        <f>SUM(J39:J39)</f>
        <v>0</v>
      </c>
      <c r="K40" s="110"/>
      <c r="L40" s="109">
        <f>+PKSS!T40</f>
        <v>0</v>
      </c>
      <c r="M40" s="109">
        <f>+PKSS!U40</f>
        <v>0</v>
      </c>
    </row>
    <row r="41" spans="1:13" ht="19.5" customHeight="1">
      <c r="A41" s="176" t="s">
        <v>119</v>
      </c>
      <c r="B41" s="176"/>
      <c r="C41" s="176"/>
      <c r="D41" s="108">
        <f>+PKSS!E41</f>
        <v>1537</v>
      </c>
      <c r="E41" s="109">
        <f>+PKSS!H41</f>
        <v>2605</v>
      </c>
      <c r="F41" s="109">
        <f>+PKSS!I41</f>
        <v>2491</v>
      </c>
      <c r="G41" s="109">
        <f>+PKSS!N41</f>
        <v>2770</v>
      </c>
      <c r="H41" s="109">
        <f>+PKSS!S41</f>
        <v>1372</v>
      </c>
      <c r="I41" s="109">
        <f>SUM(I35,I38,I40)</f>
        <v>34</v>
      </c>
      <c r="J41" s="109">
        <f>SUM(J35,J38,J40)</f>
        <v>44</v>
      </c>
      <c r="K41" s="110"/>
      <c r="L41" s="109">
        <f>+PKSS!T41</f>
        <v>18</v>
      </c>
      <c r="M41" s="109">
        <f>+PKSS!U41</f>
        <v>28</v>
      </c>
    </row>
    <row r="42" spans="1:13" ht="19.5" customHeight="1">
      <c r="A42" s="111">
        <v>17</v>
      </c>
      <c r="B42" s="175" t="s">
        <v>120</v>
      </c>
      <c r="C42" s="175"/>
      <c r="D42" s="102">
        <f>+PKSS!E42</f>
        <v>464</v>
      </c>
      <c r="E42" s="103">
        <f>+PKSS!H42</f>
        <v>1147</v>
      </c>
      <c r="F42" s="103">
        <f>+PKSS!I42</f>
        <v>1147</v>
      </c>
      <c r="G42" s="103">
        <f>+PKSS!N42</f>
        <v>1131</v>
      </c>
      <c r="H42" s="103">
        <f>+PKSS!S42</f>
        <v>480</v>
      </c>
      <c r="I42" s="104"/>
      <c r="J42" s="104"/>
      <c r="K42" s="105"/>
      <c r="L42" s="106">
        <f>+PKSS!T42</f>
        <v>0</v>
      </c>
      <c r="M42" s="106">
        <f>+PKSS!U42</f>
        <v>0</v>
      </c>
    </row>
    <row r="43" spans="1:13" ht="19.5" customHeight="1">
      <c r="A43" s="111">
        <v>18</v>
      </c>
      <c r="B43" s="175" t="s">
        <v>121</v>
      </c>
      <c r="C43" s="175"/>
      <c r="D43" s="102">
        <f>+PKSS!E43</f>
        <v>168</v>
      </c>
      <c r="E43" s="103">
        <f>+PKSS!H43</f>
        <v>338</v>
      </c>
      <c r="F43" s="103">
        <f>+PKSS!I43</f>
        <v>338</v>
      </c>
      <c r="G43" s="103">
        <f>+PKSS!N43</f>
        <v>379</v>
      </c>
      <c r="H43" s="103">
        <f>+PKSS!S43</f>
        <v>127</v>
      </c>
      <c r="I43" s="104"/>
      <c r="J43" s="104"/>
      <c r="K43" s="105"/>
      <c r="L43" s="106">
        <f>+PKSS!T43</f>
        <v>0</v>
      </c>
      <c r="M43" s="106">
        <f>+PKSS!U43</f>
        <v>0</v>
      </c>
    </row>
    <row r="44" spans="1:13" ht="19.5" customHeight="1">
      <c r="A44" s="111">
        <v>19</v>
      </c>
      <c r="B44" s="175" t="s">
        <v>122</v>
      </c>
      <c r="C44" s="175"/>
      <c r="D44" s="102">
        <f>+PKSS!E44</f>
        <v>0</v>
      </c>
      <c r="E44" s="103">
        <f>+PKSS!H44</f>
        <v>0</v>
      </c>
      <c r="F44" s="103">
        <f>+PKSS!I44</f>
        <v>0</v>
      </c>
      <c r="G44" s="103">
        <f>+PKSS!N44</f>
        <v>0</v>
      </c>
      <c r="H44" s="103">
        <f>+PKSS!S44</f>
        <v>0</v>
      </c>
      <c r="I44" s="104"/>
      <c r="J44" s="104"/>
      <c r="K44" s="105"/>
      <c r="L44" s="106">
        <f>+PKSS!T44</f>
        <v>0</v>
      </c>
      <c r="M44" s="106">
        <f>+PKSS!U44</f>
        <v>0</v>
      </c>
    </row>
    <row r="45" spans="1:13" ht="19.5" customHeight="1">
      <c r="A45" s="111">
        <v>20</v>
      </c>
      <c r="B45" s="175" t="s">
        <v>123</v>
      </c>
      <c r="C45" s="175"/>
      <c r="D45" s="102">
        <f>+PKSS!E45</f>
        <v>3</v>
      </c>
      <c r="E45" s="103">
        <f>+PKSS!H45</f>
        <v>8</v>
      </c>
      <c r="F45" s="103">
        <f>+PKSS!I45</f>
        <v>8</v>
      </c>
      <c r="G45" s="103">
        <f>+PKSS!N45</f>
        <v>11</v>
      </c>
      <c r="H45" s="103">
        <f>+PKSS!S45</f>
        <v>0</v>
      </c>
      <c r="I45" s="104"/>
      <c r="J45" s="104"/>
      <c r="K45" s="105"/>
      <c r="L45" s="106">
        <f>+PKSS!T45</f>
        <v>0</v>
      </c>
      <c r="M45" s="106">
        <f>+PKSS!U45</f>
        <v>0</v>
      </c>
    </row>
    <row r="46" spans="1:13" ht="19.5" customHeight="1">
      <c r="A46" s="111">
        <v>21</v>
      </c>
      <c r="B46" s="175" t="s">
        <v>124</v>
      </c>
      <c r="C46" s="175"/>
      <c r="D46" s="102">
        <f>+PKSS!E46</f>
        <v>0</v>
      </c>
      <c r="E46" s="103">
        <f>+PKSS!H46</f>
        <v>3007</v>
      </c>
      <c r="F46" s="103">
        <f>+PKSS!I46</f>
        <v>3007</v>
      </c>
      <c r="G46" s="103">
        <f>+PKSS!N46</f>
        <v>3007</v>
      </c>
      <c r="H46" s="103">
        <f>+PKSS!S46</f>
        <v>0</v>
      </c>
      <c r="I46" s="104"/>
      <c r="J46" s="104"/>
      <c r="K46" s="105"/>
      <c r="L46" s="106">
        <f>+PKSS!T46</f>
        <v>0</v>
      </c>
      <c r="M46" s="106">
        <f>+PKSS!U46</f>
        <v>0</v>
      </c>
    </row>
    <row r="47" spans="1:13" ht="19.5" customHeight="1">
      <c r="A47" s="176" t="s">
        <v>125</v>
      </c>
      <c r="B47" s="176"/>
      <c r="C47" s="176"/>
      <c r="D47" s="108">
        <f>+PKSS!E47</f>
        <v>635</v>
      </c>
      <c r="E47" s="109">
        <f>+PKSS!H47</f>
        <v>4500</v>
      </c>
      <c r="F47" s="109">
        <f>+PKSS!I47</f>
        <v>4500</v>
      </c>
      <c r="G47" s="109">
        <f>+PKSS!N47</f>
        <v>4528</v>
      </c>
      <c r="H47" s="109">
        <f>+PKSS!S47</f>
        <v>607</v>
      </c>
      <c r="I47" s="109">
        <f>SUM(I42:I46)</f>
        <v>0</v>
      </c>
      <c r="J47" s="109">
        <f>SUM(J42:J46)</f>
        <v>0</v>
      </c>
      <c r="K47" s="110"/>
      <c r="L47" s="109">
        <f>+PKSS!T47</f>
        <v>0</v>
      </c>
      <c r="M47" s="109">
        <f>+PKSS!U47</f>
        <v>0</v>
      </c>
    </row>
    <row r="48" spans="1:13" ht="19.5" customHeight="1">
      <c r="A48" s="176" t="s">
        <v>126</v>
      </c>
      <c r="B48" s="176"/>
      <c r="C48" s="176"/>
      <c r="D48" s="108">
        <f>+PKSS!E48</f>
        <v>2172</v>
      </c>
      <c r="E48" s="109">
        <f>+PKSS!H48</f>
        <v>7105</v>
      </c>
      <c r="F48" s="109">
        <f>+PKSS!I48</f>
        <v>6991</v>
      </c>
      <c r="G48" s="109">
        <f>+PKSS!N48</f>
        <v>7298</v>
      </c>
      <c r="H48" s="109">
        <f>+PKSS!S48</f>
        <v>1979</v>
      </c>
      <c r="I48" s="109">
        <f>SUM(I41:I46)</f>
        <v>34</v>
      </c>
      <c r="J48" s="109">
        <f>SUM(J41:J46)</f>
        <v>44</v>
      </c>
      <c r="K48" s="110"/>
      <c r="L48" s="109">
        <f>+PKSS!T48</f>
        <v>18</v>
      </c>
      <c r="M48" s="109">
        <f>+PKSS!U48</f>
        <v>28</v>
      </c>
    </row>
    <row r="50" spans="4:10" ht="15.75">
      <c r="D50" s="61"/>
      <c r="E50" s="78"/>
      <c r="F50" s="79" t="s">
        <v>127</v>
      </c>
      <c r="G50" s="61"/>
      <c r="H50" s="61"/>
      <c r="I50" s="61"/>
      <c r="J50" s="61"/>
    </row>
    <row r="51" spans="4:10" ht="15">
      <c r="D51" s="159" t="s">
        <v>161</v>
      </c>
      <c r="E51" s="159"/>
      <c r="F51" s="145" t="str">
        <f>+PKSS!AK51</f>
        <v>Nedeljko Bodiroga</v>
      </c>
      <c r="G51" s="145"/>
      <c r="H51" s="145"/>
      <c r="I51" s="145"/>
      <c r="J51" s="145"/>
    </row>
    <row r="54" spans="4:6" ht="14.25">
      <c r="D54" s="61"/>
      <c r="E54" s="80"/>
      <c r="F54" s="80" t="s">
        <v>50</v>
      </c>
    </row>
  </sheetData>
  <sheetProtection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51:E51"/>
    <mergeCell ref="F51:J51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8:J27 I30:J30 I32:J32 I34:J34 I36:J37 I39:J39 I42:J4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2015-06-17T09:50:51Z</dcterms:created>
  <dcterms:modified xsi:type="dcterms:W3CDTF">2022-02-25T08:17:54Z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0aacde4c-155c-46b1-9dc2-fe28b33e5fe3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2021-12-26T22:30:24Z</vt:lpwstr>
  </property>
  <property fmtid="{D5CDD505-2E9C-101B-9397-08002B2CF9AE}" pid="8" name="MSIP_Label_e463cba9-5f6c-478d-9329-7b2295e4e8ed_SiteId">
    <vt:lpwstr>33440fc6-b7c7-412c-bb73-0e70b0198d5a</vt:lpwstr>
  </property>
</Properties>
</file>